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codeName="ThisWorkbook" defaultThemeVersion="166925"/>
  <mc:AlternateContent xmlns:mc="http://schemas.openxmlformats.org/markup-compatibility/2006">
    <mc:Choice Requires="x15">
      <x15ac:absPath xmlns:x15ac="http://schemas.microsoft.com/office/spreadsheetml/2010/11/ac" url="/Users/virginija/Desktop/LNM/Planavimo dokumentai/2020 metinės ataskaitos/Veiklos vykdymo ataskaita/20200118 suderinta/Paviesšinta lnm.lt/"/>
    </mc:Choice>
  </mc:AlternateContent>
  <xr:revisionPtr revIDLastSave="0" documentId="13_ncr:10001_{4DA9946B-2019-7241-BA46-C5EAEC326A4F}" xr6:coauthVersionLast="46" xr6:coauthVersionMax="46" xr10:uidLastSave="{00000000-0000-0000-0000-000000000000}"/>
  <bookViews>
    <workbookView xWindow="1400" yWindow="500" windowWidth="27400" windowHeight="17500" xr2:uid="{00000000-000D-0000-FFFF-FFFF00000000}"/>
  </bookViews>
  <sheets>
    <sheet name="Muziejai" sheetId="17" r:id="rId1"/>
  </sheets>
  <definedNames>
    <definedName name="_xlnm.Print_Area" localSheetId="0">Muziejai!$A$1:$J$172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8" i="17" l="1"/>
  <c r="D20" i="17"/>
  <c r="E119" i="17" l="1"/>
  <c r="I112" i="17"/>
  <c r="I111" i="17"/>
  <c r="I133" i="17"/>
  <c r="E38" i="17" l="1"/>
  <c r="D33" i="17"/>
  <c r="D31" i="17"/>
  <c r="E20" i="17" l="1"/>
  <c r="I94" i="17" l="1"/>
  <c r="I8" i="17" l="1"/>
  <c r="D145" i="17" l="1"/>
  <c r="E145" i="17" s="1"/>
  <c r="D143" i="17"/>
  <c r="E143" i="17" s="1"/>
  <c r="D141" i="17"/>
  <c r="E141" i="17" s="1"/>
  <c r="D137" i="17"/>
  <c r="D139" i="17"/>
  <c r="E139" i="17" s="1"/>
  <c r="I10" i="17"/>
  <c r="I11" i="17"/>
  <c r="D75" i="17" l="1"/>
  <c r="E75" i="17" s="1"/>
  <c r="E68" i="17"/>
  <c r="D66" i="17"/>
  <c r="E66" i="17" s="1"/>
  <c r="D65" i="17"/>
  <c r="E65" i="17" s="1"/>
  <c r="D63" i="17"/>
  <c r="E63" i="17" s="1"/>
  <c r="E61" i="17"/>
  <c r="D53" i="17"/>
  <c r="E53" i="17" s="1"/>
  <c r="D28" i="17"/>
  <c r="E28" i="17" s="1"/>
  <c r="D25" i="17"/>
  <c r="E25" i="17" s="1"/>
  <c r="E33" i="17"/>
  <c r="D18" i="17"/>
  <c r="E18" i="17" s="1"/>
  <c r="E31" i="17" l="1"/>
  <c r="I164" i="17"/>
  <c r="D164" i="17" s="1"/>
  <c r="E164" i="17" s="1"/>
  <c r="D163" i="17"/>
  <c r="E163" i="17" s="1"/>
  <c r="I160" i="17"/>
  <c r="I148" i="17" s="1"/>
  <c r="I156" i="17"/>
  <c r="I153" i="17"/>
  <c r="E137" i="17"/>
  <c r="D135" i="17"/>
  <c r="E135" i="17" s="1"/>
  <c r="I131" i="17"/>
  <c r="D131" i="17"/>
  <c r="E131" i="17" s="1"/>
  <c r="I121" i="17"/>
  <c r="I120" i="17"/>
  <c r="D117" i="17"/>
  <c r="E117" i="17" s="1"/>
  <c r="I114" i="17"/>
  <c r="D111" i="17" s="1"/>
  <c r="I104" i="17"/>
  <c r="D103" i="17"/>
  <c r="E103" i="17" s="1"/>
  <c r="D97" i="17"/>
  <c r="E97" i="17" s="1"/>
  <c r="D100" i="17"/>
  <c r="E100" i="17" s="1"/>
  <c r="E91" i="17"/>
  <c r="E90" i="17"/>
  <c r="E89" i="17"/>
  <c r="E84" i="17"/>
  <c r="E82" i="17"/>
  <c r="E80" i="17"/>
  <c r="D78" i="17"/>
  <c r="E78" i="17" s="1"/>
  <c r="E77" i="17"/>
  <c r="E74" i="17"/>
  <c r="E73" i="17"/>
  <c r="E70" i="17"/>
  <c r="I46" i="17"/>
  <c r="D40" i="17"/>
  <c r="E40" i="17" s="1"/>
  <c r="I12" i="17"/>
  <c r="I9" i="17"/>
  <c r="I101" i="17" l="1"/>
  <c r="D94" i="17"/>
  <c r="E94" i="17" s="1"/>
  <c r="E148" i="17"/>
  <c r="E111" i="17"/>
  <c r="I103" i="17"/>
  <c r="D160" i="17"/>
  <c r="E160" i="17" s="1"/>
  <c r="D149" i="17"/>
  <c r="E149" i="17" s="1"/>
  <c r="D96" i="17"/>
  <c r="E96" i="17" s="1"/>
  <c r="E16" i="17" l="1"/>
</calcChain>
</file>

<file path=xl/sharedStrings.xml><?xml version="1.0" encoding="utf-8"?>
<sst xmlns="http://schemas.openxmlformats.org/spreadsheetml/2006/main" count="271" uniqueCount="259">
  <si>
    <t>Užimtų pareigybių dalis (proc.)</t>
  </si>
  <si>
    <t>Patvirtintų pareigybių skaičius (vnt.)</t>
  </si>
  <si>
    <t>Kvalifikaciją tobulinusių darbuotojų dalis (proc.)</t>
  </si>
  <si>
    <t>Kvalifikaciją tobulinusių darbuotojų skaičius (vnt.)</t>
  </si>
  <si>
    <t>Išlaidos vieno darbuotojo kvalifikacijos tobulinimui (eurai)</t>
  </si>
  <si>
    <t>Pagrindinėms įstaigos funkcijoms vykdyti naudojamo nekilnojamojo turto ploto dalis (proc.)</t>
  </si>
  <si>
    <t>Įstaigos valdomo nekilnojamojo turto kabinetinis plotas (kv. m)</t>
  </si>
  <si>
    <t>Įstaigos išnuomoto nekilnojamojo turto ploto dalis (proc.)</t>
  </si>
  <si>
    <t>Įstaigos išnuomoto nekilnojamojo turto plotas (kv. m)</t>
  </si>
  <si>
    <t>Įstaigos išsinuomoto nekilnojamojo turto pagrindinėms įstaigos funkcijoms vykdyti plotas (kv. m)</t>
  </si>
  <si>
    <t>Įstaigos išsinuomoto nekilnojamojo turto, naudojamo kitai paskirčiai, plotas (kv. m)</t>
  </si>
  <si>
    <t>Įstaigos išsinuomoto nekilnojamojo turto plotas (kv. m)</t>
  </si>
  <si>
    <t>Įstaigos panaudos pagrindais gauto nekilnojamojo turto plotas (kv. m)</t>
  </si>
  <si>
    <t>Įstaigos panaudos pagrindais perduoto nekilnojamojo turto plotas (kv. m)</t>
  </si>
  <si>
    <t>Metinės įstaigos išlaikymo išlaidos (eurai)</t>
  </si>
  <si>
    <t>Metinės įstaigos išlaidos (eurai)</t>
  </si>
  <si>
    <t>Metinis įstaigos biudžetas (eurai)</t>
  </si>
  <si>
    <t>Įstaigos pritrauktos lėšos (eurai)</t>
  </si>
  <si>
    <t>Gautos projektinio finansavimo lėšos veiklai (eurai)</t>
  </si>
  <si>
    <t>Metinės įstaigos valdomo nekilnojamojo turto išlaikymo išlaidos (eurai)</t>
  </si>
  <si>
    <t>Metinės įstaigos išlaidos darbuotojų kvalifikacijai tobulinti (eurai)</t>
  </si>
  <si>
    <t>Metinės įstaigos išlaidos darbuotojų komandiruotėms (eurai)</t>
  </si>
  <si>
    <t>Metinės įstaigos išlaidos rinkodarai (eurai)</t>
  </si>
  <si>
    <t>Įstaigos valdomo nekilnojamojo turto 1 kv. m išlaikymo kaina (eurai)</t>
  </si>
  <si>
    <t>Kitos paskirties įstaigos patikėjimo teise valdomo nekilnojamojo turto plotas (kv. m)</t>
  </si>
  <si>
    <t>Pagrindinėms įstaigos funkcijoms vykdyti naudojamo įstaigos patikėjimo teise valdomo nekilnojamojo turto plotas (kv. m)</t>
  </si>
  <si>
    <t>Gyvenamosios paskirties įstaigos patikėjimo teise valdomo nekilnojamojo turto plotas (kv. m)</t>
  </si>
  <si>
    <t>Įstaigos patikėjimo teise valdomo nekilnojamojo turto bendras plotas (kv. m)</t>
  </si>
  <si>
    <t>Įstaigos panaudos pagrindais gauto nekilnojamojo turto pagrindinėms įstaigos funkcijoms vykdyti plotas (kv. m)</t>
  </si>
  <si>
    <t>Įstaigos panaudos pagrindais gauto nekilnojamojo turto, naudojamo kitai paskirčiai, plotas (kv. m)</t>
  </si>
  <si>
    <t>Patvirtintų pareigybių bendrosios veiklos srityje skaičius (vnt.)</t>
  </si>
  <si>
    <t>Bendrosios veiklos srities darbuotojų skaičius, tenkantis vienam specialiosios veiklos srities darbuotojui (vnt.)</t>
  </si>
  <si>
    <t>Patvirtintų darbininkų pareigybių bendrosios veiklos srityje skaičius (vnt.)</t>
  </si>
  <si>
    <t>Kiti įstaigos patikėjimo teise valdomi inžineriniai statiniai (ob. sk.)</t>
  </si>
  <si>
    <t>Įstaigos išnuomoto nekilnojamojo turto, naudojamo su įstaigai pavestų funkcijų vykdymu susijusiai veiklai, plotas (kv. m)</t>
  </si>
  <si>
    <t>Įstaigos išnuomoto nekilnojamojo turto, naudojamo su įstaigai pavestų funkcijų vykdymu nesusijusiai veiklai, plotas (kv. m)</t>
  </si>
  <si>
    <t>Įstaigos valdomo nekilnojamojo turto kabinetinis plotas tenkantis vienam įstaigos administracijos darbuotojui (kv. m)</t>
  </si>
  <si>
    <t>Darbuotojų skaičius, tenkantis vienam vadovaujančiam darbuotojui (vnt.)</t>
  </si>
  <si>
    <t>Patvirtintų pareigybių specialiosios veiklos srityje (kultūros ir meno darbuotojai) skaičius (vnt.)</t>
  </si>
  <si>
    <t>Gauta parama pinigais (eurai)</t>
  </si>
  <si>
    <t>Įstaigos patikėjimo teise valdomi tarnybiniai lengvieji automobiliai (vnt.)</t>
  </si>
  <si>
    <t>Įstaigos išsinuomoti ir (ar) pagal panaudos sutartį gauti tarnybiniai lengvieji automobiliai (vnt.)</t>
  </si>
  <si>
    <t>Įstaigos patikėjimo teise valdomos kitos paskirties transporto priemonės (vnt.)</t>
  </si>
  <si>
    <t>Įstaigos išsinuomotos ir (ar) pagal panaudos sutartis gautos kitos paskirties transporto priemonės (vnt.)</t>
  </si>
  <si>
    <t>Metinės įstaigos transporto priemonių išlaikymo išlaidos (eurai)</t>
  </si>
  <si>
    <t>Neužimtų pareigybių skaičius (vnt.)</t>
  </si>
  <si>
    <t>Gauta parama paslaugomis ir turtu (eurai)</t>
  </si>
  <si>
    <t>Įstaigos projektinio finansavimo paieškos rezultatyvumas (proc.)</t>
  </si>
  <si>
    <t>Įstaigos pateiktų projektinio finansavimo paraiškų skaičius (vnt.)</t>
  </si>
  <si>
    <t>Patenkintų įstaigos pateiktų projektinio finansavimo paraiškų skaičius (vnt.)</t>
  </si>
  <si>
    <t>Gauti valstybės biudžeto asignavimai įstaigos išlaidoms (eurai)</t>
  </si>
  <si>
    <t>Iš Kultūros ministerijos metų eigoje gauti asignavimai įstaigos išlaidų kompensavimui ir programų vykdymui (eurai)</t>
  </si>
  <si>
    <t>Įstaigos uždirbtos metinės pajamos iš turto nuomos (eurai)</t>
  </si>
  <si>
    <t xml:space="preserve">Įstaigos uždirbtos metinės pajamos už suteiktas paslaugas (eurai)
</t>
  </si>
  <si>
    <t>Įstaigos uždirbtos metinės pajamos už parduotas prekes (eurai)</t>
  </si>
  <si>
    <t>Gautos lėšos infrastruktūros ir turto atnaujinimo investicijų projektams įgyvendinti (eurai)</t>
  </si>
  <si>
    <t>Gautos valstybės biudžeto lėšos infrastruktūros ir turto atnaujinimo investicijų projektams įgyvendinti (eurai)</t>
  </si>
  <si>
    <t>Gautos ES, EEE ir kt. tarptautinės finansinės paramos lėšos infrastruktūros ir turto atnaujinimo investicijų projektams įgyvendinti (eurai)</t>
  </si>
  <si>
    <t>Metinės įstaigos išlaidos infrastruktūros ir turto atnaujinimo investicijų projektams įgyvendinti (eurai)</t>
  </si>
  <si>
    <t>Metinės įstaigos materialiojo turto paprastojo remonto išlaidos (eurai)</t>
  </si>
  <si>
    <t>Valstybės biudžeto lėšų panaudojimas infrastruktūros ir turto atnaujinimo investicijų projektams įgyvendinti (proc.)</t>
  </si>
  <si>
    <t>Metinės įstaigos išlaidos infrastruktūros ir turto atnaujinimo investicijų projektams įgyvendinti (ES, EEE ir kt. tarptautinės finansinės paramos lėšos) (eurai)</t>
  </si>
  <si>
    <t>Metinės įstaigos išlaidos infrastruktūros ir turto atnaujinimo investicijų projektams įgyvendinti (valstybės biudžeto lėšos) (eurai)</t>
  </si>
  <si>
    <t>Įstaigos uždirbtos metinės pajamos (eurai)</t>
  </si>
  <si>
    <t>Gautos valstybės biudžeto lėšos (eurai)</t>
  </si>
  <si>
    <t>Patvirtintų vadovaujančių darbuotojų pareigybių skaičius (vnt.)</t>
  </si>
  <si>
    <t>Įstaigos naudojami tarnybiniai lengvieji automobiliai bei kitos paskirties transporto priemonės (vnt.)</t>
  </si>
  <si>
    <r>
      <rPr>
        <b/>
        <sz val="14"/>
        <color theme="1"/>
        <rFont val="Calibri"/>
        <family val="2"/>
        <charset val="186"/>
        <scheme val="minor"/>
      </rPr>
      <t>PAGRINDINĖ VEIKLA</t>
    </r>
    <r>
      <rPr>
        <b/>
        <i/>
        <sz val="14"/>
        <color theme="1"/>
        <rFont val="Calibri"/>
        <family val="2"/>
        <charset val="186"/>
        <scheme val="minor"/>
      </rPr>
      <t xml:space="preserve"> </t>
    </r>
    <r>
      <rPr>
        <i/>
        <sz val="14"/>
        <color theme="1"/>
        <rFont val="Calibri"/>
        <family val="2"/>
        <charset val="186"/>
        <scheme val="minor"/>
      </rPr>
      <t>(pagal teisės aktuose nustatytas funkcijas)</t>
    </r>
  </si>
  <si>
    <t>Lankytojų skaičius (žm.)</t>
  </si>
  <si>
    <t>Nemokamai apsilankiusių lankytojų dalis (proc.)</t>
  </si>
  <si>
    <t>Parduotų bilietų su nuolaida skaičius (vnt.)</t>
  </si>
  <si>
    <t>Nemokamai apsilankiusių lankytojų skaičius (žm.)</t>
  </si>
  <si>
    <t>Edukacinių užsiėmimų dalyvių skaičius (žm.)</t>
  </si>
  <si>
    <r>
      <t xml:space="preserve">Edukaciniuose užsiėmimuose dalyvavusių vaikų </t>
    </r>
    <r>
      <rPr>
        <sz val="11"/>
        <color theme="1"/>
        <rFont val="Calibri"/>
        <family val="2"/>
        <charset val="186"/>
        <scheme val="minor"/>
      </rPr>
      <t>ir mokinių skaičius (žm.)</t>
    </r>
  </si>
  <si>
    <t>Edukaciniuose užsiėmimuose dalyvavusių senjorų skaičius (žm.)</t>
  </si>
  <si>
    <r>
      <t>Edukaciniuose užsiėmimuose dalyvavusių kitų asmenų</t>
    </r>
    <r>
      <rPr>
        <sz val="11"/>
        <color rgb="FFFF0000"/>
        <rFont val="Calibri"/>
        <family val="2"/>
        <charset val="186"/>
        <scheme val="minor"/>
      </rPr>
      <t xml:space="preserve"> </t>
    </r>
    <r>
      <rPr>
        <sz val="11"/>
        <color theme="1"/>
        <rFont val="Calibri"/>
        <family val="2"/>
        <charset val="186"/>
        <scheme val="minor"/>
      </rPr>
      <t>skaičius (vnt.)</t>
    </r>
  </si>
  <si>
    <r>
      <t>Siūlomų edukacinių užsiėmimų temų skaičius</t>
    </r>
    <r>
      <rPr>
        <b/>
        <sz val="11"/>
        <color theme="1"/>
        <rFont val="Calibri"/>
        <family val="2"/>
        <charset val="186"/>
        <scheme val="minor"/>
      </rPr>
      <t xml:space="preserve"> </t>
    </r>
    <r>
      <rPr>
        <sz val="11"/>
        <color theme="1"/>
        <rFont val="Calibri"/>
        <family val="2"/>
        <charset val="186"/>
        <scheme val="minor"/>
      </rPr>
      <t>(vnt.)</t>
    </r>
  </si>
  <si>
    <t>Naujų edukacinių užsiėmimų temų skaičius (vnt.)</t>
  </si>
  <si>
    <t>Surengtų edukacinių užsiėmimų skaičius (vnt.)</t>
  </si>
  <si>
    <r>
      <t xml:space="preserve">Surengtų edukacinių užsiėmimų, skirtų vaikams </t>
    </r>
    <r>
      <rPr>
        <sz val="11"/>
        <color theme="1"/>
        <rFont val="Calibri"/>
        <family val="2"/>
        <charset val="186"/>
        <scheme val="minor"/>
      </rPr>
      <t>ir mokiniams, skaičius (vnt.)</t>
    </r>
  </si>
  <si>
    <t>Surengtų edukacinių užsiėmimų, skirtų senjorams, skaičius (vnt.)</t>
  </si>
  <si>
    <r>
      <t>Surengtų edukacinių užsiėmimų, skirtų kitiems asmenims</t>
    </r>
    <r>
      <rPr>
        <sz val="11"/>
        <color rgb="FFFF0000"/>
        <rFont val="Calibri"/>
        <family val="2"/>
        <charset val="186"/>
        <scheme val="minor"/>
      </rPr>
      <t xml:space="preserve"> </t>
    </r>
    <r>
      <rPr>
        <sz val="11"/>
        <color theme="1"/>
        <rFont val="Calibri"/>
        <family val="2"/>
        <charset val="186"/>
        <scheme val="minor"/>
      </rPr>
      <t>skaičius (vnt.)</t>
    </r>
  </si>
  <si>
    <t>PASLAUGŲ KOKYBĖ IR PRIEINAMUMAS</t>
  </si>
  <si>
    <t>Sukurtų naujų paslaugų ir/ar produktų skaičius (vnt.)</t>
  </si>
  <si>
    <t>Sukurtų naujų e. paslaugų ir/ar e. produktų skaičius (vnt.)</t>
  </si>
  <si>
    <t>Sukurtų naujų fizinių paslaugų ir/ar produktų skaičius (vnt.)</t>
  </si>
  <si>
    <t>Paslaugų, įtrauktų į Kultūros paso paslaugų rinkinį, skaičius (vnt.)</t>
  </si>
  <si>
    <t>Suteiktų paslaugų, įtrauktų į Kultūros paso paslaugų rinkinį, skaičius (vnt.)</t>
  </si>
  <si>
    <t>Bendradarbiaujant su kultūros, švietimo ir mokslo įstaigomis, bendruomenėmis, nevyriausybinėmis ar verslo organizacijomis įgyvendintų iniciatyvų skaičius (vnt.)</t>
  </si>
  <si>
    <t>Bendradarbiaujant su kitomis kultūros įstaigomis įgyvendintų iniciatyvų skaičius (vnt.)</t>
  </si>
  <si>
    <t>Bendradarbiaujant su švietimo ir mokslo įstaigomis įgyvendintų iniciatyvų skaičius (vnt.)</t>
  </si>
  <si>
    <t>Bendradarbiaujant su bendruomenėmis įgyvendintų iniciatyvų skaičius (vnt.)</t>
  </si>
  <si>
    <t>Bendradarbiaujant su nevyriausybinėmis organizacijomis įgyvendintų iniciatyvų skaičius (vnt.)</t>
  </si>
  <si>
    <t>Bendradarbiaujant su verslo organizacijomis įgyvendintų iniciatyvų skaičius (vnt.)</t>
  </si>
  <si>
    <t>Lankytojų pasitenkinimo teikiamomis paslaugomis indeksas (proc.)</t>
  </si>
  <si>
    <t>Atliktų lankytojų tyrimų skaičius (vnt.)</t>
  </si>
  <si>
    <t>Virtualių lankytojų skaičius (žm.)</t>
  </si>
  <si>
    <t>Nemokamai apsilankiusių lankytojų skaičius paskutiniais mėnesių sekmadieniais (žm.)</t>
  </si>
  <si>
    <t>Visuomenei pristatyta muziejaus rinkinio dalis (proc.)</t>
  </si>
  <si>
    <t xml:space="preserve">Įsigytų eksponatų skaičius (vnt.) </t>
  </si>
  <si>
    <t>Eksponuotų muziejaus rinkiniuose saugomų eksponatų skaičius (vnt.)</t>
  </si>
  <si>
    <t>Išleistų muziejaus rinkinius populiarinančių leidinių skaičius (vnt.)</t>
  </si>
  <si>
    <t>Surengtų parodų skaičius (vnt.)</t>
  </si>
  <si>
    <t>Surengtų parodų muziejuje skaičius (vnt.)</t>
  </si>
  <si>
    <t>Surengtų parodų kitur Lietuvoje skaičius (vnt.)</t>
  </si>
  <si>
    <t>Surengtų parodų užsienyje skaičius (vnt.)</t>
  </si>
  <si>
    <t xml:space="preserve">Lituanistinių muziejinių vertybių aktualizavimo veiklų skaičius (vnt.) </t>
  </si>
  <si>
    <t>Atliekamų paieškos ir kitų tyrimų apie kultūros vertybes, esančias užsienyje, skaičius (vnt.)</t>
  </si>
  <si>
    <t>Įsigytų lituanistinių muziejinių vertybių skaičius (vnt.)</t>
  </si>
  <si>
    <t>Surengtų parodų apie lituanistines vertybes, esančias užsienyje, skaičius (vnt.)</t>
  </si>
  <si>
    <t>Tikrąja verte įvertintų muziejaus rinkiniuose saugomų eksponatų dalis (proc.)</t>
  </si>
  <si>
    <t>Pervertintų tikrąja verte muziejaus rinkiniuose saugomų eksponatų skaičius (vnt.)</t>
  </si>
  <si>
    <t>Įvertintų tikrąja verte muziejaus rinkiniuose saugomų eksponatų skaičius (vnt.)</t>
  </si>
  <si>
    <t>Būtino konservuoti ir restauruoti muziejaus rinkinio dalis (proc.)</t>
  </si>
  <si>
    <t>Konservuotų eksponatų skaičius (vnt.)</t>
  </si>
  <si>
    <t>Restauruotų eksponatų skaičius (vnt.)</t>
  </si>
  <si>
    <t>Būtinų konservuoti ir restauruoti muziejaus rinkiniuose saugomų eksponatų skaičius (vnt.)</t>
  </si>
  <si>
    <t>Restauruotų eksponatų, priklausančių kitiems muziejams, įstaigoms ir privatiems asmenims, skaičius (vnt.)</t>
  </si>
  <si>
    <t xml:space="preserve">Suteiktų metodinių prevencininio konservavimo, konservavimo, restauravimo ir technologinių tyrimų konsultacijų skaičius (vnt.) </t>
  </si>
  <si>
    <t>Suteiktų metodinių konsultacijų rinkinių apsaugos, apskaitos, eksponavimo, tyrimo, parodų rengimo, edukacijos ir kitais muziejiniais klausimais kitų muziejų specialistams skaičius (vnt.)</t>
  </si>
  <si>
    <t>Surengtų dalijimosi gerąja praktika veiklų rinkinių apsaugos, apskaitos, eksponavimo ir tyrimo klausimais kitų muziejų specialistams skaičius (vnt.)</t>
  </si>
  <si>
    <t>Ekskursijų dalyvių skaičius (žm.)</t>
  </si>
  <si>
    <t>Organizuotų ekskursijų skaičius (vnt.)</t>
  </si>
  <si>
    <t>Suskaitmenintų ir skaitmeninių kultūros paveldo objektų skaičius iš viso (vnt.)</t>
  </si>
  <si>
    <t>Suskaitmenintų kultūros paveldo objektų skaičius (vnt.)</t>
  </si>
  <si>
    <t>Suskaitmenintų ir skaitmeninių kultūros paveldo objektų peržiūrų skaičius (vnt.)</t>
  </si>
  <si>
    <t>Atvirąja turinio licencija paženklintų suskaitmenintų kultūros paveldo objektų skaičius (vnt.)</t>
  </si>
  <si>
    <t xml:space="preserve">Suskaitmenintų kultūros paveldo objektų, kurių skaitmeninių kopijų, metaduomenų ir ženklinimo kokybė atitinka ne žemesnę kaip trečią duomenų kokybės kategoriją, skaičius (vnt.) </t>
  </si>
  <si>
    <t>Surengtų virtualių parodų skaičius (vnt.)</t>
  </si>
  <si>
    <t>Suteiktų metodinių konsultacijų skaitmeninimo klausimais skaičius (vnt.)</t>
  </si>
  <si>
    <t>Surengtų renginių skaičius (vnt.)</t>
  </si>
  <si>
    <t>Atnaujintų/naujai įrengtų muziejaus ekspozicijų skaičius (vnt.)</t>
  </si>
  <si>
    <t>Atnaujintų muziejaus ekspozicijų skaičius (vnt.)</t>
  </si>
  <si>
    <t>Naujai įrengtų muziejaus ekspozicijų skaičius (vnt.)</t>
  </si>
  <si>
    <t>Surengtų tarptautinių parodų Lietuvoje bei užsienyje skaičius (vnt.)</t>
  </si>
  <si>
    <t>Tarptautinių projektų, kuriuos įgyvendina(-o) arba dalyvauja(-o) įgyvendinant muziejus, skaičius (vnt.)</t>
  </si>
  <si>
    <t>Tarptautinių organizacijų, kurių narys įvairiomis formomis yra muziejus, skaičius (vnt.)</t>
  </si>
  <si>
    <t>Muziejaus narystės tarptautinėse organizacijose skaičius (vnt.)</t>
  </si>
  <si>
    <t>Jungtinių parodų su kitais Lietuvos muziejais skaičius (vnt.)</t>
  </si>
  <si>
    <t>Paskolintų kultūros vertybių skaičius (vnt.)</t>
  </si>
  <si>
    <t>Pasiskolintų kultūros vertybių skaičius (vnt.)</t>
  </si>
  <si>
    <t>Muziejaus administruojamų paskyrų socialiniuose tinkluose sekėjų skaičius (vnt.)</t>
  </si>
  <si>
    <t>Muziejuje ir/ar jos renginiuose bent kartą dirbusių savanorių skaičius (žm.)</t>
  </si>
  <si>
    <t>VEPIS sistemoje prieinamų suskaitmenintų ir skaitmeninių kultūros paveldo objektų skaičius (vnt.)</t>
  </si>
  <si>
    <t>Suskaitmenintų ir skaitmeninių kultūros paveldo objektų peržiūrų skaičius, tenkantis vienam objektui (vnt.)</t>
  </si>
  <si>
    <t>Asmenims, turintiems negalią, pritaikytų paslaugų skaičius (vnt.)</t>
  </si>
  <si>
    <t>Edukaciniuose užsiėmimuose dalyvavusių  asmenų, turinčių negalią, skaičius (žm.)</t>
  </si>
  <si>
    <t>Surengtų edukacinių užsiėmimų, skirtų asmenims, turintiems negalią, skaičius (vnt.)</t>
  </si>
  <si>
    <t>Mokslinių publikacijų skaičius (vnt.)</t>
  </si>
  <si>
    <t>Įstaigos naudojamos vienos transporto priemonės išlaikymo kaina (eurai)</t>
  </si>
  <si>
    <t>Kreditinis įsiskolinimas (eurai)</t>
  </si>
  <si>
    <t>Į „Europeana“ sistemą pateiktų  suskaitmenintų Lietuvos muziejų kultūros paveldo objektų skaičius (vnt.)</t>
  </si>
  <si>
    <t>LIMIS portale prieinamų suskaitmenintų ir skaitmeninių kultūros paveldo objektų skaičius iš viso (vnt.)</t>
  </si>
  <si>
    <t>Suskaitmenintų ir skaitmeninių Lietuvos muziejų saugomų kultūros paveldo objektų skaičius iš viso (vnt.)</t>
  </si>
  <si>
    <t>Suskaitmenintų ir skaitmeninių Lietuvos muziejų kultūros paveldo objektų, prieinamų LIMIS portale, skaičius (vnt.)</t>
  </si>
  <si>
    <t>Suskaitmenintų ir skaitmeninių kultūros paveldo objektų, pateiktų į VEPIS sistemą, skaičius iš viso (vnt.)</t>
  </si>
  <si>
    <t>Virtualiųjų apsilankymų LIMIS portale skaičius praėjusiais ataskaitiniais metais (vnt.)</t>
  </si>
  <si>
    <t>Virtualiųjų apsilankymų LIMIS portale skaičius (vnt.)</t>
  </si>
  <si>
    <t>Pajamų įmokų likutis ataskaitinių metų pradžioje (eurai)</t>
  </si>
  <si>
    <t>Metinės įstaigos išlaidos darbo užmokesčiui (eurai)</t>
  </si>
  <si>
    <t>Metinės įstaigos išlaidos bendrosios veiklos srities darbuotojų darbo užmokesčiui (eurai)</t>
  </si>
  <si>
    <t>Metinės įstaigos išlaidos specialiosios veiklos srities (kultūros ir meno) darbuotojų darbo užmokesčiui (eurai)</t>
  </si>
  <si>
    <t>Faktinė reikšmė</t>
  </si>
  <si>
    <t>Vertinimo kriterijus, matavimo vienetas</t>
  </si>
  <si>
    <t>Komentaras</t>
  </si>
  <si>
    <t>Įvykdymo procentas</t>
  </si>
  <si>
    <t>BENDROSIOS FUNKCIJOS</t>
  </si>
  <si>
    <t>Žmogiškieji ištekliai</t>
  </si>
  <si>
    <t>Finansai</t>
  </si>
  <si>
    <t>Investicijų projektai</t>
  </si>
  <si>
    <t>Turtas</t>
  </si>
  <si>
    <t>Planinė reikšmė</t>
  </si>
  <si>
    <t>Metų prioritetinė veikla, įvykdymo informacija</t>
  </si>
  <si>
    <t>(parašas)</t>
  </si>
  <si>
    <t>Veiklos sritis, tema, metinis veiksmas/darbas,
įvykdymo informacija</t>
  </si>
  <si>
    <t>Sudėtinis vertinimo kriterijus, 
matavimo vienetas</t>
  </si>
  <si>
    <t>Planinis pokytis 
(vertinimo kriterijus, 
matavimo vienetas)</t>
  </si>
  <si>
    <t>Muziejaus rinkiniuose saugomų eksponatų skaičius (vnt.)</t>
  </si>
  <si>
    <t xml:space="preserve">Konsultuotų kitų muziejų specialistų rinkinių apsaugos, apskaitos, eksponavimo, tyrimo, parodų rengimo, edukacijos ir kitais muziejiniais klausimais skaičius (asm.) </t>
  </si>
  <si>
    <t>Kitiems Lietuvos muziejams sukurtų skaitmeninių vaizdų skaičius (vnt.)</t>
  </si>
  <si>
    <t>Tarptautinių projektų, kuriuos įgyvendina(-o) muziejus, skaičius (vnt.)</t>
  </si>
  <si>
    <t>Tarptautinių projektų Lietuvoje ir užsienyje, kuriuose dalyvauja(-o) muziejus, skaičius (vnt.)</t>
  </si>
  <si>
    <t>Tarptautinių darbo grupių, kurių ekspertinėse veiklose dalyvavo muziejaus darbuotojai, skaičius (vnt.)</t>
  </si>
  <si>
    <t>Metinės įstaigos išlaidos kilnojamųjų kultūros vertybių įsigijimui (eurai)</t>
  </si>
  <si>
    <t>Lankytojų rekomendavimo apsilankyti muziejuje indeksas (proc.)</t>
  </si>
  <si>
    <t xml:space="preserve">Forma patvirtinta </t>
  </si>
  <si>
    <t xml:space="preserve">Lietuvos Respublikos kultūros ministro </t>
  </si>
  <si>
    <t>2019 m. gruodžio 13 d. įsakymu Nr. ĮV-826</t>
  </si>
  <si>
    <r>
      <t xml:space="preserve">
LIETUVOS NACIONALINIS MUZIEJUS
2020</t>
    </r>
    <r>
      <rPr>
        <b/>
        <i/>
        <sz val="16"/>
        <color theme="1"/>
        <rFont val="Calibri Light"/>
        <family val="2"/>
        <charset val="186"/>
        <scheme val="major"/>
      </rPr>
      <t xml:space="preserve"> </t>
    </r>
    <r>
      <rPr>
        <b/>
        <sz val="16"/>
        <color theme="1"/>
        <rFont val="Calibri Light"/>
        <family val="2"/>
        <charset val="186"/>
        <scheme val="major"/>
      </rPr>
      <t>METŲ VEIKLOS PLANO VYKDYMO ATASKAITA</t>
    </r>
  </si>
  <si>
    <t>Renginių, skirtų muziejų rinkinių populiarinimui ir aktualizavimui, skaičius (vnt.)</t>
  </si>
  <si>
    <t>Užtikrintas numatytų metinių rezultatų pasiekimas (proc.)</t>
  </si>
  <si>
    <t>Parengtų įveiklinimui pastatų skaičius (vnt.)</t>
  </si>
  <si>
    <t>-</t>
  </si>
  <si>
    <t>Investicijų projekto Lietuvos nacionalinio muziejaus pastatų Vilniuje, T. Kosciuškos g. 1, T. Kosciuškos g. 3 2-ojo ir 7-ojo korpusų rekonstravimas, pritaikant muziejinei veiklai įgyvendinimo pažanga (proc.)</t>
  </si>
  <si>
    <t>Investicijų projekto  Lietuvos nacionalinio muziejaus pastatų Vilniuje, T. Kosciuškos g. 1, T. Kosciuškos g. 3 2-ojo ir 7-ojo korpusų rekonstravimas, pritaikant muziejinei veiklai įgyvendinimo pažanga ataskaitiniais metais (proc.)</t>
  </si>
  <si>
    <t>Investicijų projekto Pilininko namo pritaikymas Lietuvos istorijos ekspozicijai ir edukacinių bei kultūrinių paslaugų teikimui įgyvendinimo pažanga (proc.)</t>
  </si>
  <si>
    <t>Investicijų projekto Pilininko namo pritaikymas Lietuvos istorijos ekspozicijai ir edukacinių bei kultūrinių paslaugų teikimui įgyvendinimo pažanga ataskaitiniais metais (proc.)</t>
  </si>
  <si>
    <t>Investicijų projekto Lietuvos nacionalinio muziejaus paslaugų plėtra Vilniaus piliavietėje. I-asis etapas įgyvendinimo pažanga (proc.)</t>
  </si>
  <si>
    <t>Investicijų projekto Lietuvos nacionalinio muziejaus paslaugų plėtra Vilniaus piliavietėje. I-asis etapas įgyvendinimo pažanga ataskaitiniais metais (proc.)</t>
  </si>
  <si>
    <r>
      <t>Investicijų projekto</t>
    </r>
    <r>
      <rPr>
        <i/>
        <sz val="11"/>
        <color theme="1"/>
        <rFont val="Calibri"/>
        <family val="2"/>
        <charset val="186"/>
        <scheme val="minor"/>
      </rPr>
      <t xml:space="preserve"> Lietuvos nacionalinio muziejaus pastatų Vilniuje, T. Kosciuškos g. 1, T. Kosciuškos g. 3 2-ojo ir 7-ojo korpusų rekonstravimas, pritaikant muziejinei veiklai</t>
    </r>
    <r>
      <rPr>
        <sz val="11"/>
        <color rgb="FFC00000"/>
        <rFont val="Calibri"/>
        <family val="2"/>
        <charset val="186"/>
        <scheme val="minor"/>
      </rPr>
      <t xml:space="preserve"> </t>
    </r>
    <r>
      <rPr>
        <sz val="11"/>
        <color theme="1"/>
        <rFont val="Calibri"/>
        <family val="2"/>
        <charset val="186"/>
        <scheme val="minor"/>
      </rPr>
      <t>bendra vertė (eurai)</t>
    </r>
  </si>
  <si>
    <r>
      <t xml:space="preserve">Lėšų panaudojimas, įgyvendinant investicijų projektą </t>
    </r>
    <r>
      <rPr>
        <i/>
        <sz val="11"/>
        <color theme="1"/>
        <rFont val="Calibri"/>
        <family val="2"/>
        <charset val="186"/>
        <scheme val="minor"/>
      </rPr>
      <t>Lietuvos nacionalinio muziejaus pastatų Vilniuje, T. Kosciuškos g. 1, T. Kosciuškos g. 3 2-ojo ir 7-ojo korpusų rekonstravimas, pritaikant muziejinei veiklai</t>
    </r>
    <r>
      <rPr>
        <sz val="11"/>
        <color theme="1"/>
        <rFont val="Calibri"/>
        <family val="2"/>
        <charset val="186"/>
        <scheme val="minor"/>
      </rPr>
      <t xml:space="preserve"> (eurai)</t>
    </r>
  </si>
  <si>
    <r>
      <t>Ataskaitiniais metais skirtos lėšos investicijų projektui Lietuvos nacionalinio muziejaus pastatų Vilniuje, T. Kosciuškos g. 1, T. Kosciuškos g. 3 2-ojo ir 7-ojo korpusų rekonstravimas, pritaikant muziejinei veiklai</t>
    </r>
    <r>
      <rPr>
        <i/>
        <sz val="11"/>
        <color theme="1"/>
        <rFont val="Calibri"/>
        <family val="2"/>
        <charset val="186"/>
        <scheme val="minor"/>
      </rPr>
      <t xml:space="preserve"> </t>
    </r>
    <r>
      <rPr>
        <sz val="11"/>
        <color theme="1"/>
        <rFont val="Calibri"/>
        <family val="2"/>
        <charset val="186"/>
        <scheme val="minor"/>
      </rPr>
      <t>įgyvendinti (eurai)</t>
    </r>
  </si>
  <si>
    <t>Metinis lėšų panaudojimas, įgyvendinant investicijų projektą Lietuvos nacionalinio muziejaus pastatų Vilniuje, T. Kosciuškos g. 1, T. Kosciuškos g. 3 2-ojo ir 7-ojo korpusų rekonstravimas, pritaikant muziejinei veiklai (eurai)</t>
  </si>
  <si>
    <r>
      <t>Investicijų projekto</t>
    </r>
    <r>
      <rPr>
        <i/>
        <sz val="11"/>
        <color theme="1"/>
        <rFont val="Calibri"/>
        <family val="2"/>
        <charset val="186"/>
        <scheme val="minor"/>
      </rPr>
      <t xml:space="preserve"> Pilininko namo pritaikymas Lietuvos istorijos ekspozicijai ir edukacinių bei kultūrinių paslaugų teikimui</t>
    </r>
    <r>
      <rPr>
        <sz val="11"/>
        <color rgb="FFC00000"/>
        <rFont val="Calibri"/>
        <family val="2"/>
        <charset val="186"/>
        <scheme val="minor"/>
      </rPr>
      <t xml:space="preserve"> </t>
    </r>
    <r>
      <rPr>
        <sz val="11"/>
        <color theme="1"/>
        <rFont val="Calibri"/>
        <family val="2"/>
        <charset val="186"/>
        <scheme val="minor"/>
      </rPr>
      <t>bendra vertė (eurai)</t>
    </r>
  </si>
  <si>
    <t>Lėšų panaudojimas, įgyvendinant investicijų projektą Pilininko namo pritaikymas Lietuvos istorijos ekspozicijai ir edukacinių bei kultūrinių paslaugų teikimui (eurai)</t>
  </si>
  <si>
    <r>
      <t>Ataskaitiniais metais skirtos lėšos investicijų projektui Pilininko namo pritaikymas Lietuvos istorijos ekspozicijai ir edukacinių bei kultūrinių paslaugų teikimui</t>
    </r>
    <r>
      <rPr>
        <i/>
        <sz val="11"/>
        <color theme="1"/>
        <rFont val="Calibri"/>
        <family val="2"/>
        <charset val="186"/>
        <scheme val="minor"/>
      </rPr>
      <t xml:space="preserve"> </t>
    </r>
    <r>
      <rPr>
        <sz val="11"/>
        <color theme="1"/>
        <rFont val="Calibri"/>
        <family val="2"/>
        <charset val="186"/>
        <scheme val="minor"/>
      </rPr>
      <t>įgyvendinti (eurai)</t>
    </r>
  </si>
  <si>
    <t>Metinis lėšų panaudojimas, įgyvendinant investicijų projektą Pilininko namo pritaikymas Lietuvos istorijos ekspozicijai ir edukacinių bei kultūrinių paslaugų teikimui (eurai)</t>
  </si>
  <si>
    <r>
      <t>Investicijų projekto</t>
    </r>
    <r>
      <rPr>
        <i/>
        <sz val="11"/>
        <color theme="1"/>
        <rFont val="Calibri"/>
        <family val="2"/>
        <charset val="186"/>
        <scheme val="minor"/>
      </rPr>
      <t xml:space="preserve"> Lietuvos nacionalinio muziejaus paslaugų plėtra Vilniaus piliavietėje. I-asis etapas</t>
    </r>
    <r>
      <rPr>
        <sz val="11"/>
        <color rgb="FFC00000"/>
        <rFont val="Calibri"/>
        <family val="2"/>
        <charset val="186"/>
        <scheme val="minor"/>
      </rPr>
      <t xml:space="preserve"> </t>
    </r>
    <r>
      <rPr>
        <sz val="11"/>
        <color theme="1"/>
        <rFont val="Calibri"/>
        <family val="2"/>
        <charset val="186"/>
        <scheme val="minor"/>
      </rPr>
      <t>bendra vertė (eurai)</t>
    </r>
  </si>
  <si>
    <t>Lėšų panaudojimas, įgyvendinant investicijų projektą Lietuvos nacionalinio muziejaus paslaugų plėtra Vilniaus piliavietėje. I-asis etapas (eurai)</t>
  </si>
  <si>
    <r>
      <t>Ataskaitiniais metais skirtos lėšos investicijų projektui Lietuvos nacionalinio muziejaus paslaugų plėtra Vilniaus piliavietėje. I-asis etapas</t>
    </r>
    <r>
      <rPr>
        <i/>
        <sz val="11"/>
        <color theme="1"/>
        <rFont val="Calibri"/>
        <family val="2"/>
        <charset val="186"/>
        <scheme val="minor"/>
      </rPr>
      <t xml:space="preserve"> </t>
    </r>
    <r>
      <rPr>
        <sz val="11"/>
        <color theme="1"/>
        <rFont val="Calibri"/>
        <family val="2"/>
        <charset val="186"/>
        <scheme val="minor"/>
      </rPr>
      <t>įgyvendinti (eurai)</t>
    </r>
  </si>
  <si>
    <t>Metinis lėšų panaudojimas, įgyvendinant investicijų projektą Lietuvos nacionalinio muziejaus paslaugų plėtra Vilniaus piliavietėje. I-asis etapas (eurai)</t>
  </si>
  <si>
    <t xml:space="preserve"> </t>
  </si>
  <si>
    <t>Vertinimo kriterijus viršytas, nes po pirmojo karantino atsidarius muziejui,  lankytojams buvo siūlomos įvairios nemokamos veiklos, akcijos, renginiai, siekiant pritraukti  žmones lankytis muziejaus parodose ir ekspozicijose.</t>
  </si>
  <si>
    <t>Vertinimo kriterijus nepasiektas, nes muziejus lankytojams buvo uždaras dėl šalyje paskelbto karantino, o jam pasibaigus, ekstremalios situacijos metu, buvo ribojamas renginių dalyvių skaičius. Užsakytos edukacijos buvo atšauktos arba buvo ribojamas jų dalyvių skaičius. Muziejus kūrė virtualias edukacijas mokykloms, pažintinio turinio video reportažus, virtualius žaidimus, pritaikytus išmaniesiems telefonams.</t>
  </si>
  <si>
    <t>Muziejaus specialiosios ir bendrosios veiklos srities pareigybių santykis (0,71:0,29) buvo derinamas su Kultūros ministerija muziejaus struktūrinių pertvarkymų planavimo eigoje. 2020-06-16 Kultūros ministerijai raštu Nr.  S2-1637 "Dėl Lietuvos nacionalinio muziejaus organizacinės struktūros projekto derinimo" pritarus, įgyvendintas 2020-10-01.</t>
  </si>
  <si>
    <t xml:space="preserve">Vertinimo kriterijus viršytas, nes užsienio aukcionuose ir dėl išeivijos bendruomenių dovanojimų įsigyta žymiai daugiau lituanistinių muziejinių vertybių, nei buvo prognozuota. </t>
  </si>
  <si>
    <t>Vertinimo kriterijus nepasiektas, nes dėl 2020 m. pavasarį įvestų karantino apribojimų, didžiajai daliai muziejaus darbuotojų LIMIS mokymai buvo perkelti į vasarą ir rudenį, tad realiai duomenys į LIMIS sistemą pradėti vesti tik III ketv. pabaigoje - IV ketvirtį.</t>
  </si>
  <si>
    <t>Vertinimo kriterijus viršytas, nes ataskaitiniais metais Lietuvos muziejai aktyviau kreipėsi į muziejų dėl bendradarbiavimo rengiant parodas.</t>
  </si>
  <si>
    <t>Vertinimo kriterijaus pasiektai reikšmei viršijama suorganizavus daugiau kilnojamų parodų reaguojant į aktualijas šalyje.</t>
  </si>
  <si>
    <t>Muziejus karantino metu intensyviai dirbo atnaujindamas savo veiklas ir adaptuodamas jas bendruomenių poreikiams.</t>
  </si>
  <si>
    <t>Įgyvendinus muziejaus struktūrinius pertvarkymus, muziejaus organizacinę struktūrą sudaro nauji  arba pertvarkyti ekspoziciniai ir muziejinės veiklos skyriai su dalimi patvirtintų naujų pareigybių. Dalis šių pareigybių laikinai nėra užimtos dėl objektyvių priežasčių (dalies darbuotojų atleidimas, laiko sąnaudos įgyvendinant konkursus bei ieškant naujų darbuotojų, karantino sąlygos, laipsniškas finansinis planavimas, planuojamos atidaryti 2021 m. ekspozicijos).</t>
  </si>
  <si>
    <t>Projekto įgyvendinimo pažanga yra mažesnė nei planuota dėl užtrukusių: projektavimo darbų ir statybų leidimo gavimo proceso.</t>
  </si>
  <si>
    <t>Projekto įgyvendinimo pažanga yra mažesnė nei planuota, nes buvo atsisakyta Gedimino kalno Piliakalnio aikštelės tvarkybos II etapo darbų, kol nebus sutvirtintas pietrytinis Gedimino kalno šlaitas ir Aukštutinės pilies Kunigaikščių rūmų pagrindai.</t>
  </si>
  <si>
    <t xml:space="preserve">Vertinimo kriterijaus  planuota reikšmė nepasiekta, nes muziejus lankytojams buvo uždaras dėl šalyje paskelbto karantino, o jam pasibaigus, ekstremalios situacijos metu, buvo ribojamas renginių dalyvių skaičius. </t>
  </si>
  <si>
    <t>Metų eigoje pakeitus muziejaus organizacinę struktūrą, pasikeitė ir administracijos darbuotojų skaičius (pasiskirstymas), tai lėmė rodiklio perviršį.</t>
  </si>
  <si>
    <t>Skola susidarė dėl didesnių, nei prognozuota, gruodžio mėnesiui išlaidų komunalinėms paslaugoms.</t>
  </si>
  <si>
    <t>Reikšmė yra mažesnė nei planuota dėl itin šiltos praėjusios žiemos ir karantino metu uždarytų ekspozicijų bei taikyto nuotolinio darbo.</t>
  </si>
  <si>
    <r>
      <t xml:space="preserve">3. Modernizuoti ir renovuoti muziejaus pastatus ir materialinę bazę                                                                                             Įgyvendinimo informacija:  </t>
    </r>
    <r>
      <rPr>
        <sz val="12"/>
        <rFont val="Calibri"/>
        <family val="2"/>
        <charset val="186"/>
        <scheme val="minor"/>
      </rPr>
      <t>Vykdant investicijų projektą "Lietuvos nacionalinio muziejaus pastatų Vilniuje, T. Kosciuškos g. 1, T. Kosciuškos g. 3 2-ojo ir 7-ojo korpusų rekonstravimas, pritaikant muziejinei veiklai", 2020 m. buvo pilnai baigtas įveiklinti II korpuso pastatas. Vyriausybei leidus atnaujinti muziejų veiklą, II korpusas, kaip nauja parodų erdvė, bus atverta visuomenei</t>
    </r>
    <r>
      <rPr>
        <b/>
        <sz val="12"/>
        <rFont val="Calibri"/>
        <family val="2"/>
        <charset val="186"/>
        <scheme val="minor"/>
      </rPr>
      <t>.</t>
    </r>
  </si>
  <si>
    <r>
      <t xml:space="preserve">4. Didinti kultūros prieinamumą, stiprinant vidinę bei išorinę komunikaciją                                                                                                 Įgyvendinimo informacija: </t>
    </r>
    <r>
      <rPr>
        <sz val="12"/>
        <rFont val="Calibri"/>
        <family val="2"/>
        <charset val="186"/>
        <scheme val="minor"/>
      </rPr>
      <t xml:space="preserve">Per ataskaitinį laikotarpį buvo surengti 195 fiziniai renginiai populiarinant muziejaus ekspozicijas, ir  10 virtualių renginių (konferencijos, paskaitos, virtualus parodos atidarymo renginys).    </t>
    </r>
  </si>
  <si>
    <t>Vertinimo kriterijus nebuvo planuotas, nes muziejui nėra taikomas.</t>
  </si>
  <si>
    <r>
      <t xml:space="preserve">LIMIS portale prieinamų Lietuvos muziejų suskaitmenintų ir skaitmeninių kultūros paveldo objektų dalis (proc.) 
</t>
    </r>
    <r>
      <rPr>
        <i/>
        <sz val="11"/>
        <rFont val="Calibri"/>
        <family val="2"/>
        <charset val="186"/>
        <scheme val="minor"/>
      </rPr>
      <t>[Taikoma tik Lietuvos nacionaliniam dailės muziejui]</t>
    </r>
  </si>
  <si>
    <r>
      <t xml:space="preserve">LIMIS portale prieinamų suskaitmenintų ir skaitmeninių Lietuvos muziejų saugomų kultūros paveldo objektų dalis VEPIS sistemoje (proc.) 
</t>
    </r>
    <r>
      <rPr>
        <i/>
        <sz val="11"/>
        <rFont val="Calibri"/>
        <family val="2"/>
        <charset val="186"/>
        <scheme val="minor"/>
      </rPr>
      <t>[Taikoma tik Lietuvos nacionaliniam dailės muziejui]</t>
    </r>
  </si>
  <si>
    <r>
      <t xml:space="preserve">Virtualiųjų apsilankymų LIMIS portale skaičiaus pokytis lyginant su praėjusiais metais (proc.) 
</t>
    </r>
    <r>
      <rPr>
        <i/>
        <sz val="11"/>
        <rFont val="Calibri"/>
        <family val="2"/>
        <charset val="186"/>
        <scheme val="minor"/>
      </rPr>
      <t>[Taikoma tik Lietuvos nacionaliniam dailės muziejui]</t>
    </r>
  </si>
  <si>
    <r>
      <t xml:space="preserve">Į „Europeana“ sistemą pateiktų suskaitmenintų Lietuvos muziejų kultūros paveldo objektų skaičius iš viso (vnt.)
</t>
    </r>
    <r>
      <rPr>
        <i/>
        <sz val="11"/>
        <rFont val="Calibri"/>
        <family val="2"/>
        <charset val="186"/>
        <scheme val="minor"/>
      </rPr>
      <t>[Taikoma tik Lietuvos nacionaliniam dailės muziejui]</t>
    </r>
  </si>
  <si>
    <r>
      <t xml:space="preserve">Lietuvos muziejų, pasinaudojusių skaitmeninimo kompetencijų centrų paslaugomis, skaičius (vnt.) 
</t>
    </r>
    <r>
      <rPr>
        <i/>
        <sz val="11"/>
        <rFont val="Calibri"/>
        <family val="2"/>
        <charset val="186"/>
        <scheme val="minor"/>
      </rPr>
      <t>[Taikoma tik Lietuvos nacionaliniam dailės muziejui, Nacionaliniam M. K. Čiurlionio dailės muziejui, Lietuvos jūrų muziejui ir Šiaulių „Aušros“ muziejui]</t>
    </r>
  </si>
  <si>
    <r>
      <t xml:space="preserve">I. Personalo valdymas:
</t>
    </r>
    <r>
      <rPr>
        <sz val="11"/>
        <rFont val="Calibri"/>
        <family val="2"/>
        <charset val="186"/>
        <scheme val="minor"/>
      </rPr>
      <t>1. Vadovaujantis Viešojo sektoriaus įstaigų sistemos tobulinimo gairėmis, patvirtintomis Lietuvos Respublikos Vyriausybės 2018 m. gegužės 16 d. nutarimu Nr. 495, Muziejaus valdymo tobulinimo gairėmis, atnaujintomis bei patvirtintomis Lietuvos Respublikos kultūros ministro 2019 m. gruodžio 13 d. įsakymu Nr. ĮV – 827 bei suderinus su Lietuvos Respublikos kultūros ministerija (2020-06-16 Kultūros ministerijos raštas Nr.  S2-1637 "Dėl Lietuvos nacionalinio muziejaus organizacinės struktūros projekto derinimo") muziejaus organizacinės struktūros bei pareigybių sąrašo projektus, iki 2020-10-01 buvo įgyvendinti visi muziejaus organizacinės struktūros pertvarkymai. Muziejaus pareigybių aprašymai buvo patvirtinti Muziejaus direktoriaus įsakymais (2020-09-07 Nr. 273, 2020-09-21 Nr. 280, 2020-09-23 Nr. 284, 2020-09-29 Nr. 288) "Dėl darbuotojų pareigybių aprašymo tvirtinimo". Rodiklis įvykdytas.</t>
    </r>
  </si>
  <si>
    <t xml:space="preserve">Vertinimo kriterijaus planuota reikšmė buvo viršyta, nes reaguojant į aktualijas buvo įtrauktos mažos apimties parodos, suorganizuota daugiau kilnojamų parodų,  kurios nebuvo numatytos plane. Didesnės apimties parodų nukėlimą lėmė šalyje įvestas karantinas. </t>
  </si>
  <si>
    <t>Planuotas lankytojų skaičius nepasiektas, nes fizinius lankytojų skaičių įtakojo muziejaus uždarymas karantino laikotarpiu, taip pat, muziejų lankymo ribojimai nuolatinių ekspozicijų ir laikinų parodų erdvėse, renginiuose bei dalyvių skaičių ribojimas edukacijose ekstremalios situacijos laikotarpiu Lietuvoje. Didelę įtaką turėjo ir užsienio turistų netekimas dėl apribotų galimybių keliauti ir atvykti į Lietuvą. Muziejus padidino virtualių lankytojų skaičių, nes karantino metu kūrė virtualų turinį: edukacijas, virtualias parodas, video reportažus, paskaitas ir kt., siekiant populiarinti muziejaus ekspozicijas, fondus ir veiklas.</t>
  </si>
  <si>
    <r>
      <t>Vertinimo kriterijaus pasiekta reikšmė yra mažesnė dėl šalyje įvesto karantino bei Zagrebe įvykusio žemės drebėjimo.</t>
    </r>
    <r>
      <rPr>
        <sz val="11"/>
        <rFont val="Calibri"/>
        <family val="2"/>
        <charset val="186"/>
        <scheme val="minor"/>
      </rPr>
      <t xml:space="preserve"> </t>
    </r>
  </si>
  <si>
    <r>
      <t xml:space="preserve">I. Apsilankymai:
</t>
    </r>
    <r>
      <rPr>
        <sz val="11"/>
        <rFont val="Calibri"/>
        <family val="2"/>
        <charset val="186"/>
        <scheme val="minor"/>
      </rPr>
      <t xml:space="preserve">1.  Lietuvos nacionaliniame muziejuje apsilankė 139394 lankytojai:                                                                                                                   Naujasis Arsenalas -15742; Senasis arsenalas -13817; Gedimino pilies bokštas -  57252; Vilniaus gynybinės sienos bastėja - 15454; Dr. V. Kudirkos muziejus - 2015; Dr. J. Šliūpo memorialinė sodyba -  1668; Signatarų namai -   13894;  Jono Basanavičiaus gimtinė   -  8868; K. Varnelio namai - muziejus - 3837; Buvusi areštinė - 6847.                                                                                                            2. Virtualių lankytojų skaičius Muziejaus svetainėje (žm.) – 120197.
3. Nemokamai muziejuje apsilankiusių lankytojų skaičius (be nemokamų sekmadienių lankytojų skaičiaus) – 31258.
4. Nemokamai apsilankiusių lankytojų skaičius paskutiniais mėnesių sekmadieniais – 32375.
5. Parduotų bilietų su nuolaida skaičius – 19940 (vnt.).                                         6. Planuojamas kilnojamųjų parodų lankytojų skaičius – 56 000.        </t>
    </r>
    <r>
      <rPr>
        <b/>
        <sz val="11"/>
        <rFont val="Calibri"/>
        <family val="2"/>
        <charset val="186"/>
        <scheme val="minor"/>
      </rPr>
      <t xml:space="preserve"> </t>
    </r>
  </si>
  <si>
    <r>
      <rPr>
        <b/>
        <sz val="11"/>
        <rFont val="Calibri"/>
        <family val="2"/>
        <charset val="186"/>
        <scheme val="minor"/>
      </rPr>
      <t>II. Muziejaus rinkiniai:</t>
    </r>
    <r>
      <rPr>
        <sz val="11"/>
        <rFont val="Calibri"/>
        <family val="2"/>
        <charset val="186"/>
        <scheme val="minor"/>
      </rPr>
      <t xml:space="preserve">
1. Muziejaus ekspozicijose, parodose muziejuje ir kilnojamosiose parodose bei kitų muziejų ir institucijų ekspozicijose ir parodose pristatyta 19426 eksponatai, t. y. 1,4 proc. muziejaus rinkinių.                                 
2. Per ataskaitinius metus išleista 16 muziejaus rinkinius populiarinančių leidinių. Tai archeologijos ("Archeologinė avalynė XII-XVII amžiuje"), etninės kultūros ir tautodailės ("Lietuvių tradiciniai muzikos instrumentai", "Tautodailininkė Ona Pusvaškytė: linoraižiniai, medžio raižiniai, piešiniai", "Liaudies meistrė Anelė Araminienė: drožyba, tapyba, lipdyba", "Primityvioji tapyba", "Etnografiniai vaizdai M. Znamierovskos-Priuferovos negatyvuose", "Etnografija. Metraštis Nr. 28"), ikonografijos ("Antanas Gudaitis. Tekstai ir vaizdai", "A. Gurskas. Kaligrafijos meno versmės: Tekstai Lietuvai", "Petras Repšys: darbai", "Algimantas Kunčius. Fotografuota Vilniuje 1960–1970 metais", "Dvarų keliais. Arūno Eduardo Paslaičio dvarų piešiniai", "Begalybės link. K. Varnelio piešinių paroda"), numizmatikos ("Money in Lithuania") rinkinius pristatantys leidiniai ir parodų katalogai bei leidiniai iš muziejaus archyvo ("Mamutė. Ona Jablonskytė-Landsbergienė", "Išsaugoti Nepriklausomybę. Lietuvos Seimo veikla užsienio politikoje 1920–1927 metais").  Per ataskaitinius metus Lietuvos ir užsienio mokslo leidiniuose publikuoti 27 moksliniai straipsniai: 14 archeologijos, 5 etninės kultūros, 3 istorijos, 3 numizmatikos ir 2 ikonografijos temomis.
3. Didelis dėmesys skirtas muziejinių vertybių pervertinimui tikrąja verte, tad ataskaitinių metų pabaigoje tikrąja verte įvertintų muziejaus rinkiniuose saugomų eksponatų dalis – 96 proc. 
4. 2020 m. surengtos 34 parodos. Per I ketvirtį surengtos 7 parodos, pagrindinės iš jų:   „Nesusitaikę“,  - parodoje pateikiami  niekur neskelbti pokalbiai su pirmosios atkurtos Lietuvos Vyriausybės nariais ir to meto įvykių liudininkais. „R. Dovydėno keramikos paroda Varnelio namuose“ visuomenei pristatyta tarpdisciplinio menininko 8 metų kūryba.  „Bugailiškių inkilų paroda J.Basanavičiaus gimtinėje“ pristatyti  Lietuvos ir Lenkijos puodžių pagaminti dirbiniai. Per II ketv. surengtos 7 naujos parodos. Kovo - gegužės mėnesiais, paskelbus karantiną šalyje muziejus orientavosi į veiklas virtualioje erdvėje: buvo publikuojamos virtualios parodos (16 vnt.). Per III ir IV ketvirtčius suorganizuota 20 parodų. Pagrindinės parodos:
Atidaryta LYNGBY – seniausio Lietuvos kirvio paroda. Šis unikalus eskponatas visuomenei buvo  pristatytas pirmą kartą,   Menininko  P. Repšio darbų paroda: grafika ir medaliai, paroda suteikė galimybę susipažinti su žymaus menininko darbais. Surengta paroda, skirta archeologės R. Rimantienės 100 mečio proga, pristatytos žymiausios archeologės radinių kopijos. Paroda pritaikyta taktinei patirčiai t.y. pritaikyta žmonėms su regos negalia. Surengta  vienintelė Lietuvoje tarptautinė metalo menui ir juvelyrikai skirta paroda „METALOfonas“,  Palangos burmistro J. Šliūpo muziejus surengta pajūrio akmens amžiaus paroda su unikalia patyrimine edukacija pajūryje. 
Dėl šalyje įvesto karantino ir darbo apribojimų į 2021 metus buvo nukeltos 2 parodos:   " Kudirkos naumiesčio padalinio paroda apie vestuves,  Konkursinė M. Bičiūnienės vardo primityviosios tapybos paroda pristatanti primityvųjį meną..
5. Įgyvendintos ir tęstos šios lituanistinio paveldo paieškų ir tyrimų veiklos: lietuvių išeivijos paveldas, lituanistinis paveldas Rusijoje, 1900 m. Pasaulinės Paryžiaus parodos lietuvių etnografijos rinkinys Prancūzijoje ir Henry L. Gaidžio (JAV) lituanistinės kolekcijos pargabenimas į Lietuvą.               6. Konservuotos ir restauruotos tiek muziejaus (3117 vnt.), tiek kitoms institucijoms (35 vnt.) priklausančios muziejinės vertybės: archeologiniai radiniai, keramika, metalo dirbiniai, tekstilė, tapyba, medžio ir polichromijos dirbiniai, baldai bei popierius.                                                                                          7. Rinkinių apsaugos, apskaitos, eksponavimo, tyrimo parodų rengimo edukacijos ir kitais klausimais konsultuoti 33 kitų muziejų specialistai.</t>
    </r>
  </si>
  <si>
    <r>
      <t xml:space="preserve">III. Kultūrinės edukacijos veikla:
</t>
    </r>
    <r>
      <rPr>
        <sz val="11"/>
        <rFont val="Calibri"/>
        <family val="2"/>
        <scheme val="minor"/>
      </rPr>
      <t>1.  Edukacinių užsiėmimų dalyvių skaičius –11451:  vaikų ir mokinių – 9367; senjorų – 77; asmenų, turinčių negalią – 165; kt. asmenų – 1842.   Edukacinių užsiėmimų dalyvių skaičius padaliniuose:   Signatarų namai  - 1090, Naujasis arsenalas - 3169, Senasis arsnelas -  1343, Gedimino pilies bokštas - 1203,  Vilniaus gynybinės sienos bastėja - 1128,  Dr. V. Kudirkos muziejus - 421`,  Dr. J. Šliūpo memorialinė sodyba - 371, Jono Basanavičiaus gimtinė - 2225, K. Varnelio namai-muziejus - 182, Buv. Areštinė - 316.
2. Siūlomos 65 edukacinių užsiėmimų temos (neįskaičiuojant Kultūros paso eduakcinių užsiėmimų temų), sukurta 7 nauji edukacinaii užsiėmimai ir 8 virtualūs edukaciniai užsiėmimai.
3. Surengtii 744 edukaciniai užsiėmimai:  edukacinių užsiėmimų, skirtų vaikams ir mokiniams – 581,  skirtų senjorams – 4,  skirtų asmenims, turintiems negalią – 13, skirtų kitiems asmenims – 146.
4. Pasiūlyta 508 teminės bei pažintinės ekskursijos, kuriose dalyvavo 4897 lankytojai.                                                                                                                               5. Muziejus dalyvavo arba organizavo įvairius renginius: Ketvirtadienio kultūros istorijos vakarai, Vasario 16-osios ir kovo 11-osios renginiai muziejuje, paskaitų ciklai: M. Gimbutienės skaitymai, bendradarbiaujant su Vilniaus universitetu ir 15 min  paskaitos "Miestui ir pasauliui",  Lietuvių kalbos dienos,  Kultūros nakties renginiai, Muziejų kelio renginiai, Archeologijos dienos, Europos paveldo dienų renginiai, festivalio "Heritas" renginiai, Vilniaus knygų mugės renginiai, Sostinės dienos, Tautodailės metų baigiamoji konferencija ir kt.</t>
    </r>
  </si>
  <si>
    <r>
      <t xml:space="preserve">IV. Skaitmeninimas:
</t>
    </r>
    <r>
      <rPr>
        <sz val="11"/>
        <rFont val="Calibri"/>
        <family val="2"/>
        <charset val="186"/>
        <scheme val="minor"/>
      </rPr>
      <t xml:space="preserve">1. Įgyvendinant įvairius muziejaus sklaidos projektus bei vykdant muziejaus rinkinių skaitmeninimą naujai suskaitmenintas 4701 muziejaus eksponatas. Ataskaitiniais metais muziejus pradėjo skaitmeninti LIMIS sitemoje, į kurią įvesti 1928 vnt. muziejinių eksponatų duomenys.    </t>
    </r>
    <r>
      <rPr>
        <b/>
        <sz val="11"/>
        <rFont val="Calibri"/>
        <family val="2"/>
        <charset val="186"/>
        <scheme val="minor"/>
      </rPr>
      <t xml:space="preserve">                    
</t>
    </r>
    <r>
      <rPr>
        <sz val="11"/>
        <rFont val="Calibri"/>
        <family val="2"/>
        <charset val="186"/>
        <scheme val="minor"/>
      </rPr>
      <t>2. Surengta 16 virtualių parodų:</t>
    </r>
    <r>
      <rPr>
        <b/>
        <sz val="11"/>
        <rFont val="Calibri"/>
        <family val="2"/>
        <charset val="186"/>
        <scheme val="minor"/>
      </rPr>
      <t xml:space="preserve"> </t>
    </r>
    <r>
      <rPr>
        <sz val="11"/>
        <rFont val="Calibri"/>
        <family val="2"/>
        <charset val="186"/>
        <scheme val="minor"/>
      </rPr>
      <t>„„Sujungtomis pajėgomis": Steigiamasis Seimas ‒ šiandieninės demokratijos ištakos", „Vienos šeimos portretas", „XVI–XVIII a. Kauno miesto amatininkų cechų spaudai Lietuvos nacionalinio muziejaus sfragistikos rinkinyje", „Monetų radiniai Lietuvoje", „Pirmieji Lietuvos ir Lietuvos Didžiosios Kunigaikštystės žemėlapiai", „Apie epidemijas, apsisaugojimus ir gelbėtojus", „Velykiniai margučiai iš Lietuvos nacionalinio muziejaus fondų",  „Verbų sekmadienis Marijos Znamerovskos-Priuferovos nuotraukose", „Ačiū Tau už viską", „Prievartinis darbas: kova dėl išgyvenimo", „Lagerių šaltoj tėvynėj..." (1948–1953 metų areštai)", Lietuvos valstybės atkūrimo istorijos momentai – istorinių memų siužetuose, „Liūdnoj ištrėmimo šaly…“, "Buvusi areštinė Vilniuje mena XIX a. sukilėlių ir neseniai kalintų asmenų istorijas (kartu su 15min.lt)", Valerijonas Vytautas Jucys: gyvenimas, paskirtas knygos ženklui, "Tremčių ciklas: Trėmimo operacija "Priboj" (1949 m. kovo 25-28 d.): vardai ir veidai", "Operacija "Osenj" (1951 m. spalio 2-3 d.)".</t>
    </r>
  </si>
  <si>
    <r>
      <t xml:space="preserve">I. Paslaugos:
</t>
    </r>
    <r>
      <rPr>
        <sz val="11"/>
        <rFont val="Calibri"/>
        <family val="2"/>
        <charset val="186"/>
        <scheme val="minor"/>
      </rPr>
      <t>1.  Sukurtos naujos paslaugas: atnaujinta ir testuojama muziejaus interneto svetainė, nauja naujienlaiškio platforma, elektroninė paraiškų ir paklausimų pateikimo forma, registracijos į renginius, ekskursijas, edukacijas sistema, renginių kalendorius, el. suvenyrų parduotuvė,  el. bilietų pardavimo sistema;  Sukurtas audiogidas Senajame arsenale. 
2. Į Kultūros pasą įtrauktos 45 edukacinės programos.      
3. Dalis muziejaus edukacinių programų pritaikytos asmenims su regos negalia (9 edukacijos) ir parengta  informacinė medžiaga (socialines istorijas) asmenims su autizmo spektro sutrikimu ir šeimoms, auginančioms vaikus, turntiems autizmo spektro sutrikimą (7 edukacijos ataptuotos autizmo spektrą turintiems vaikams).                                                                             4. Per ataskaitinius metus atnaujinta nuolatinė Lietuvos istorijos ekspozicija (Naujasis arsenalas, Arsenlo g. 1, Vilnius)</t>
    </r>
  </si>
  <si>
    <r>
      <t xml:space="preserve">IV. Rinkodara:
</t>
    </r>
    <r>
      <rPr>
        <sz val="11"/>
        <rFont val="Calibri"/>
        <family val="2"/>
        <scheme val="minor"/>
      </rPr>
      <t>1. 2020 m. IV ketvirtį buvo suformuotas komunikacijos ir rinkodaros skyrius, priimtas rinkodaros specialistas. Parengtas  rinkodaros veiksmų planas, kuriame numatytos Vizualinio identiteto pakeitimo projektas (sukurtas naujas logotipas, kuris  2021 m bus pristatytas vidinėms ir išorinėms auditorijoms),  sukurta ir įdiegta lanksti kainodaros sistema muziejaus lankytojams, suvenyrų parduotuvė Naujajame arsenale; du kartus paskelbtas patalpų nuomos konkursas kavinei (cukrainei) Signatarų namuose, tačiau dalyvių nebuvo, konkursas bus skelbiamas pakartotinai 2021 m.; atnaujinti muziejaus informaciniai lauko stendai.                                                                               2. Parengtos reklaminės kampanijos: parodos buvo anonsuojamos reklaminiuose stenduose mieste, platinama padalomoji reklaminė medžiaga mieste ir muziejuje, publikuojami informaciniai straipsniai interneto svetainėje ir socialiniuose tinkluose, žiniasklaidoje, rengiami video reportažai televizijos kanaluose bei socialiniuose kanaluose (YouTube, facebook)
3. Muziejaus socialinių tinklų (Facebook, Youtube, Intagram) sekėjų skaičius padidėjo 60 proc.  ( nuo 12 145 iki 19 197) Svetainių naujų lankytojų apsilankymo rodiklis išaugo nuo  98 825 iki 120 197.</t>
    </r>
  </si>
  <si>
    <r>
      <t xml:space="preserve">V. Savanoriavimas, socialinis dalyvavimas:
</t>
    </r>
    <r>
      <rPr>
        <sz val="11"/>
        <rFont val="Calibri"/>
        <family val="2"/>
        <charset val="186"/>
        <scheme val="minor"/>
      </rPr>
      <t xml:space="preserve">1. </t>
    </r>
    <r>
      <rPr>
        <b/>
        <sz val="11"/>
        <rFont val="Calibri"/>
        <family val="2"/>
        <charset val="186"/>
        <scheme val="minor"/>
      </rPr>
      <t xml:space="preserve"> </t>
    </r>
    <r>
      <rPr>
        <sz val="11"/>
        <rFont val="Calibri"/>
        <family val="2"/>
        <charset val="186"/>
        <scheme val="minor"/>
      </rPr>
      <t>Į muziejaus veiklas įtraukti 4 savanoriai, organzuojant savanorių dalyvavimą Kultūros nakties renginiuose, bei buvusios areštinės parodoje "Pažadinti".</t>
    </r>
  </si>
  <si>
    <r>
      <t xml:space="preserve">II. Kvalifikacijos tobulinimas:
</t>
    </r>
    <r>
      <rPr>
        <sz val="11"/>
        <rFont val="Calibri"/>
        <family val="2"/>
        <scheme val="minor"/>
      </rPr>
      <t>1.  Muziejaus darbuotojai tobulino kvalifikaciją šiuose organizuojamuose mokymuose: klientų aptarnavimo mokymuose, skaitmeninio raštingumo kursuose, socialinių tinklų, personalo atrankų mokymuose, anglų kalbos kursuose (B1.2.1 ir B2.1lygiai) (60 val. ), kompetencijų ugdymo sesijoje „Vadovo rolė ir kūrybiški sprendimai“, nekilnojamo kultūros paveldo apsaugos specialisto kvalifikacijos atestavime, elektros energetikos darbuotojų kvalifikacijos tobulinimo kursuose. 
Dalyvavo seminaruose: „Senosios ir tradicinės amatininkystės populiarinimas ir integravimas į kultūros paveldo švietimo sritį“, „Bendravimo su žmonėmis turinčiais negalią ypatumai“, profesinių kompetencijų tobulinimo seminare „Atvirumo menas“, WEBinare „Museum lives in post-pandemia“, „Dailės terapijos metodų taikymo galimybės“ (seminarų ciklas), „Muziejininkų mokymai dirbti su LIMIS“, „Skaitmeninių vaizdų parengimas saugojimui“,  „Skaitmeninio raštingumo kursai“, „Lietuvių tautinio kostiumo populiarinimas švietimo ir kultūros įstaigose“, „Universalus dizainas ir architektūros paveldas“,
„Kultūros paveldo apsauga“, „Inovatyvių įrankių taikymas turizmo srityje“, „Skaitmeninių nuotraukų apdorojimas ir saugus dalijimasis“, „Pristatymų rengimas“.
Dalyvavo paskaitose  „Meno kolekcijos Lietuvos ir vakarų Europos XVI-XX a. I pusėje“ bei „Renesanso turtai: Žygimanto Augusto rūmų istorijos“, edukacinėje programoje „Mažosios Lietuvos tautodailės bruožai: senos formos-nauji pavidalai“.</t>
    </r>
  </si>
  <si>
    <r>
      <t xml:space="preserve">I. Gautos lėšos:
</t>
    </r>
    <r>
      <rPr>
        <sz val="11"/>
        <rFont val="Calibri"/>
        <family val="2"/>
        <charset val="186"/>
        <scheme val="minor"/>
      </rPr>
      <t xml:space="preserve">1.  Uždirbta 396 000 Eur pajamų.
2. Pritraukta (rėmimas, projektai) 2 887 907 Eur lėšų. 
3. Projektinio finansavimo paieškos rezultatyvumas – 62 proc.  </t>
    </r>
    <r>
      <rPr>
        <b/>
        <sz val="11"/>
        <rFont val="Calibri"/>
        <family val="2"/>
        <charset val="186"/>
        <scheme val="minor"/>
      </rPr>
      <t xml:space="preserve">  </t>
    </r>
  </si>
  <si>
    <r>
      <t xml:space="preserve">II. Išlaidos:
</t>
    </r>
    <r>
      <rPr>
        <sz val="11"/>
        <rFont val="Calibri"/>
        <family val="2"/>
        <charset val="186"/>
        <scheme val="minor"/>
      </rPr>
      <t>1. Buvo sutelktas dėmesys į išankstinę finansų kontrolę, nuolat stebėtos ir kontroliuotos mokėtinos sumos, priimti savalaikiai sprendimai dėl sąmatų tikslinimo. 
2. Maksimaliai panaudotos valstybės lėšas infrastruktūros ir turto atnaujinimo investicijų projektams.</t>
    </r>
  </si>
  <si>
    <r>
      <t xml:space="preserve">I. Projektų valdymas: 
</t>
    </r>
    <r>
      <rPr>
        <sz val="11"/>
        <rFont val="Calibri"/>
        <family val="2"/>
        <scheme val="minor"/>
      </rPr>
      <t xml:space="preserve">1.  Lietuvos nacionalinis muziejus įgyvendina Investicijų projektą "Lietuvos nacionalinio muziejaus pastatų Vilniuje, T. Kosciuškos g. 1, T. Kosciuškos g. 3 2-ojo ir 7-ojo korpusų rekonstravimas, pritaikant muziejinei veiklai";  
2. 2017–2021 m. Lietuvos nacionalinis muziejus įgyvendina Europos Sąjungos struktūrinių fondų lėšomis finansuojamą valstybės investicijų projektą „Pilininko namo pritaikymas Lietuvos istorijos ekspozicijai ir edukacinių bei kultūrinių paslaugų teikimui“, kurio lėšos planuojamos Lietuvos Respublikos kultūros ministro valdymo sričių 2020–2022 m. strateginiame veiklos plane (priemonė: 01-08-04-02-05 „Aktualizuoti kultūros paveldo objektus“).                                                                                                3. Lietuvos nacionalinis muziejus įgyvendina Europos Sąjungos struktūrinių fondų lėšomis finansuojamą valstybės investicijų projektą „Lietuvos nacionalinio muziejaus paslaugų plėtra Vilniaus piliavietėje. I-asis etapas", kurio lėšos planuojamos Lietuvos Respublikos kultūros ministro valdymo sričių 2020–2022 m. strateginiame veiklos plane (priemonė: 01-08-04-02-05 „Aktualizuoti kultūros paveldo objektus“).       </t>
    </r>
  </si>
  <si>
    <r>
      <t xml:space="preserve">II. Kilnojamo turto valdymas:
</t>
    </r>
    <r>
      <rPr>
        <sz val="11"/>
        <rFont val="Calibri"/>
        <family val="2"/>
        <scheme val="minor"/>
      </rPr>
      <t xml:space="preserve">1.  Atlikta muziejaus  ilgalaikio ir trumpalaikio turto metinė inventorizacija.                                                                                                                                     2. Prižiūrėtas ir laiku remontuotas muziejaus ilgalaikis ir trumpalaikis turtas: kabinetiniai baldai, muziejaus ekspozicinė įranga, automobiliai, teritorijoms prižiūrėti ir patalpoms valyti skirta technika (trimeriai, žoliapjovės, sniego valytuvai, dulkių siurbliai ir kita).   </t>
    </r>
  </si>
  <si>
    <r>
      <t xml:space="preserve">5. Veiksmų plano, aktyvinant įstaigos veiklą pasibaigus nenugalimos jėgos (force majeure) aplinkybėms, parengimas ir įgyvendinimas:  </t>
    </r>
    <r>
      <rPr>
        <sz val="12"/>
        <rFont val="Calibri"/>
        <family val="2"/>
        <charset val="186"/>
        <scheme val="minor"/>
      </rPr>
      <t xml:space="preserve"> Per ataskaitinį laikotarpį buvo parengtas ir įgyvendintas veiksmų planas, skirtas virtualiam muziejaus veiklos ir saugomų eksponatų pristatymui, t. y. muziejus organizavo virtualias parodas, virtualius edukacinius užsiėmus,  ekskursijas, kitus virtualius renginius, virtualius susitikimus fonduose, kūrė vaizdo reportažus. Sukurtų naujų virtualių (nuotolinių) paslaugų skaičius – 8 vnt. (atnaujinta muziejaus interneto svetainė, nauja naujienlaiškio platforma, elektroninė paraiškų ir paklausimų pateikimo forma, registracijos į renginius, ekskursijas, edukacijas sistema, renginių kalendorius, el. suvenyrų parduotuvė,  el. bilietų pardavimo sistema). Parengtų edukacinių užsiėmimų virtualiu (nuotoliniu) būdu skaičius - 14 vnt. (edukacijos, audiogidai ir virtualūs žaidimai). Virtualiu (nuotoliniu) būdu surengtų renginių skaičius- 10 vnt. Surengtų virtualių parodų skaičius  - 16 vnt. Sukurti virtualūs produktai, siekiant populiarinti muziejaus fondus: 52 vnt (virtualūs susitikimai fonduose, parodose, video reportažai, ekskursijos).       </t>
    </r>
    <r>
      <rPr>
        <b/>
        <sz val="12"/>
        <rFont val="Calibri"/>
        <family val="2"/>
        <charset val="186"/>
        <scheme val="minor"/>
      </rPr>
      <t xml:space="preserve">      </t>
    </r>
  </si>
  <si>
    <r>
      <t xml:space="preserve">II. Tarptautiškumas:
</t>
    </r>
    <r>
      <rPr>
        <sz val="11"/>
        <rFont val="Calibri"/>
        <family val="2"/>
        <charset val="186"/>
        <scheme val="minor"/>
      </rPr>
      <t xml:space="preserve">1. Surengta tarptautinė paroda - šiuolaikinio metalo meno bienalė „Metalofonas“ . Dėl pasaulinės pandemijos ir stichinės nelaimės Kroatijoje,  Europos archeologijos festivalyje Zagrebo archeologijos muziejuje planuota surengti archeologinių eksponatų ir piliakalnių fotografijų paroda „(Ne)matomi Lietuvos piliakalniai“ atidėta kitiems metams. Minint Tautodailės metus, vietoj planuotos tarptautinės parodos surengta respublikinė keramikos (tradicinės puodininkystės) darbų paroda.                                                                                                                                                        2.  Planuota organizuoti tarptautinė mokslinė konferencija „Knygų žmonės: asmenybės, patirtys ir praktikos“, skirta bibliofilijos tradicijai Lietuvoje ir regione (bendradarbiaujant su Varšuvos universiteto Žurnalistikos, informatikos ir knygotyros fakultetu bei Lietuvos mokslų akademijos Vrublevskių biblioteka) dėl pandemijos perkelta į 2021 metus.                                                                                                                                                    3. Atšaukus Europos tyrėjų nakties renginį, gyvai ir virtualiu būdu dalyvauta tarptautiniame Muziejų tarybos inicijuotame renginyje „Muziejų naktis“, Europos archeologijos dienose,  Europos paveldo dienų renginiuose.                                                                                                                                       4. Tarptautinė mokslinė konferencija Fields of Conflict 2020 Edinburge, Jungtinėje Karalystėje atidėta iki 2021 m. rugsėjo mėn.                                                                                                                                                       5. Dalyvauta su pranešimu virtualioje 26-oje Europos archeologų asociacijos konferencijoje Budapešte Vengrijoje; Europos archeologijos festivalis Zagrebe, Kroatijoje neįvyko.    </t>
    </r>
  </si>
  <si>
    <r>
      <t xml:space="preserve">III. Tarpsektorinis bendradarbiavimas:
Bendradarbiaujant su kultūros, švietimo ir mokslo įstaigomis, bendruomenėmis, nevyriausybinėmis ar verslo organizacijomis įgyvendintos šios iniciatyvos:                                                                                                 </t>
    </r>
    <r>
      <rPr>
        <sz val="11"/>
        <rFont val="Calibri"/>
        <family val="2"/>
        <charset val="186"/>
        <scheme val="minor"/>
      </rPr>
      <t xml:space="preserve"> 1. Parengta paroda „Lietuvių karinis elitas XIII -XIV a. (kartu su Nacionaliniu muziejumi Lietuvos Didžiosios knugaikštystės valdovų rūmais), paroda „Lietuvos pajūrio akmens amžius“ (kartu su VšĮ Akiračiai).</t>
    </r>
    <r>
      <rPr>
        <b/>
        <sz val="11"/>
        <rFont val="Calibri"/>
        <family val="2"/>
        <charset val="186"/>
        <scheme val="minor"/>
      </rPr>
      <t xml:space="preserve">                                                                                                          </t>
    </r>
    <r>
      <rPr>
        <sz val="11"/>
        <rFont val="Calibri"/>
        <family val="2"/>
        <charset val="186"/>
        <scheme val="minor"/>
      </rPr>
      <t xml:space="preserve">2. Leidybiniuose projektuose bendradarbiauta su įvairiomis institucijomis:  Vilniaus universiteto biblioteka, Vilniaus universiteto muziejumi, Lietuvos mokslų akademijos Vrublevskių biblioteka, Lietuvos nacionalinio dailės muziejumi, Šiaulių Aušros muziejumi, Rokiškio krašto muziejumi, Nacionalinio M. K. Čiurlionio muziejumi, Varšuvos nacionalinio muziejumi, Krokuvos nacionalinio muziejumi. </t>
    </r>
    <r>
      <rPr>
        <b/>
        <sz val="11"/>
        <rFont val="Calibri"/>
        <family val="2"/>
        <charset val="186"/>
        <scheme val="minor"/>
      </rPr>
      <t xml:space="preserve">                                           </t>
    </r>
    <r>
      <rPr>
        <sz val="11"/>
        <rFont val="Calibri"/>
        <family val="2"/>
        <charset val="186"/>
        <scheme val="minor"/>
      </rPr>
      <t>3. Projekte Petras Repšys: darbai parodoje ir knygoje naudoti kūriniai iš: Lietuvos nacionalinio dailės muziejaus, Maironio lietuvių literatūros muziejaus, MO muziejaus, Vilniaus universiteto bibliotekos, Žemaičių muziejaus Alka rinkinių. Parodos video etiketėje panaudoti kadrai iš Lietuvos centrinio istorijos archyvo saugyklų.                                                                                                                  4. Įvairiuose prjektuose bendradarbiauta su: Vilnius Go, Šiaurės ministrų tarybos biuru Lietuvoje, festivaliu SPOT, festivaliu Sirenos, Lietuvos leidėjų asociacija.</t>
    </r>
    <r>
      <rPr>
        <b/>
        <sz val="11"/>
        <rFont val="Calibri"/>
        <family val="2"/>
        <charset val="186"/>
        <scheme val="minor"/>
      </rPr>
      <t xml:space="preserve">                                                                                                                           </t>
    </r>
    <r>
      <rPr>
        <sz val="11"/>
        <rFont val="Calibri"/>
        <family val="2"/>
        <charset val="186"/>
        <scheme val="minor"/>
      </rPr>
      <t>5. Bendradarbiaujama su Klaipėdos universiteto Baltijos regiono istorijos ir archeologijos institutu.</t>
    </r>
    <r>
      <rPr>
        <b/>
        <sz val="11"/>
        <rFont val="Calibri"/>
        <family val="2"/>
        <charset val="186"/>
        <scheme val="minor"/>
      </rPr>
      <t xml:space="preserve">                                                                                                          </t>
    </r>
    <r>
      <rPr>
        <sz val="11"/>
        <rFont val="Calibri"/>
        <family val="2"/>
        <charset val="186"/>
        <scheme val="minor"/>
      </rPr>
      <t>6. Bendradarbiauta su senovės baltų karybos draugove „Jotvos sūnūs“.</t>
    </r>
    <r>
      <rPr>
        <b/>
        <sz val="11"/>
        <rFont val="Calibri"/>
        <family val="2"/>
        <charset val="186"/>
        <scheme val="minor"/>
      </rPr>
      <t xml:space="preserve">                                                                                                                                                        </t>
    </r>
    <r>
      <rPr>
        <sz val="11"/>
        <rFont val="Calibri"/>
        <family val="2"/>
        <charset val="186"/>
        <scheme val="minor"/>
      </rPr>
      <t>7. Kartu su Vilniaus universtitetu (Iistorijos fakultetu) ir 15min.lt rengiamas tiesioginio paskaitų Istorijos miestui ir pasauliui ciklas.</t>
    </r>
    <r>
      <rPr>
        <b/>
        <sz val="11"/>
        <rFont val="Calibri"/>
        <family val="2"/>
        <charset val="186"/>
        <scheme val="minor"/>
      </rPr>
      <t xml:space="preserve">                                                                                                                                    </t>
    </r>
    <r>
      <rPr>
        <sz val="11"/>
        <rFont val="Calibri"/>
        <family val="2"/>
        <charset val="186"/>
        <scheme val="minor"/>
      </rPr>
      <t>8. Rengiant Archeologijos dienas bendradarbiauta su Lietuvos archeologijos draugija ir Kultūros paveldo departamentu.</t>
    </r>
    <r>
      <rPr>
        <b/>
        <sz val="11"/>
        <rFont val="Calibri"/>
        <family val="2"/>
        <charset val="186"/>
        <scheme val="minor"/>
      </rPr>
      <t xml:space="preserve">                                                            </t>
    </r>
    <r>
      <rPr>
        <sz val="11"/>
        <rFont val="Calibri"/>
        <family val="2"/>
        <charset val="186"/>
        <scheme val="minor"/>
      </rPr>
      <t>9. Per ataskaitinius metus aštuoniems Lietuvos muziejams (Nacionaliniam M. K. Čiurlionio dailės, Lietuvos liaudies buities, Lietuvos nacionaliniam dailės, Lietuvos meno pažinimo "Tartle", Alytaus kraštotyros, Nacionaliniam muziejui Lietuvos Didžiosios kunigaikštystės valdovų rūmai, Šilalės Vlado Statkevičiaus, Ukmergės kraštotyros) paskolinta 712 eksponatų vienuolikai parodų.</t>
    </r>
  </si>
  <si>
    <r>
      <t xml:space="preserve">I. Nekilnojamo turto valdymas
</t>
    </r>
    <r>
      <rPr>
        <sz val="11"/>
        <rFont val="Calibri"/>
        <family val="2"/>
        <scheme val="minor"/>
      </rPr>
      <t xml:space="preserve">1. Senojo Arsenalo pastatų kompleksas, vakarinis korpusas - 03, Arsenalo g. 3: 1.1. Konferencijų salėje įrengti oro kondicionavimo sistemą;  1.2. Rekonstruota konferencijų salės ventiliacijos sistemą (pagerinta konferencijų salės patalpoje paduodamo ir ištraukiamo oro cirkuliaciją);  1.3. Rekonstruota  konferencijų salės apšvietimo sistemą (valdoma apšvietimo sistema).                                                                                                                     2. Jono Basanavičiaus gimtinė, Gimtinės g. 17, Ožkabalių I k., Bartninkų sen. Vilkaviškio raj. Atlikti gyvenamo namo, nendrėmis dengto stogo remonto darbai. Pakeistas puvinio paveiktas stogo kraigas, nuo stogo nuvalytos sąmanos ir stogo danga impregnuota  nuo puvinio ir gaisro.                                   3. Naujojo arsenalo, Arsenalo g. 1, centrinis pastatas, suremontuoti pagrindinio įėjimo į pastatą laiptai.                                                                                 4. Senasis arsenalas, Arsenalo g. 3, bibliotekos pastatas, suremontuoti įėjimo į pastatą laiptai. </t>
    </r>
  </si>
  <si>
    <t>Muziejaus direktorė</t>
  </si>
  <si>
    <t>Rūta Kačkutė</t>
  </si>
  <si>
    <r>
      <t xml:space="preserve">2. Populiarinti Lietuvos archeologijos, istorijos ir etninės kultūros rinkinius, užtikrinant muziejaus teikiamų paslaugų prieinamumą visuomenei, kuriant naujas veiklas bei paslaugas                                                                                                                         Įgyvendinimo informacija: </t>
    </r>
    <r>
      <rPr>
        <sz val="12"/>
        <rFont val="Calibri"/>
        <family val="2"/>
        <charset val="186"/>
        <scheme val="minor"/>
      </rPr>
      <t>2020 m. Lietuvos nacionalinis muziejus surengė 34 parodas. 
Teikiamų paslaugų prieinamumas visuomenei: 
Senasis arsenalas: lankytojų audiogidas papildytas garso įrašu rusų kalba;
Signatarų namai: ekspozicija papildoma QR kodais su nuorodomis į video pasakojimus;
Varnelio namai muziejus: ekspozicija papildoma QR kodais su nuorodomis į video pasakojimus;
J. Šliūpo muziejus: ekspozicija papildoma informaciniais stendais apie ekspoziciją. Atnaujinta įėjimo iškaba, papildomai įrengiama navigacinė rodyklė padėsianti lengviau rasti muziejų.</t>
    </r>
    <r>
      <rPr>
        <sz val="12"/>
        <color rgb="FFFF0000"/>
        <rFont val="Calibri"/>
        <family val="2"/>
        <charset val="186"/>
        <scheme val="minor"/>
      </rPr>
      <t xml:space="preserve">        </t>
    </r>
  </si>
  <si>
    <r>
      <t xml:space="preserve">1. Sistemingai papildyti muziejaus rinkinius, tinkamai juos apskaitant  ir sudarant sąlygas jų išsaugojimui                               Įgyvendinimo informacija: </t>
    </r>
    <r>
      <rPr>
        <sz val="12"/>
        <rFont val="Calibri"/>
        <family val="2"/>
        <charset val="186"/>
        <scheme val="minor"/>
      </rPr>
      <t xml:space="preserve">Muziejus, įgyvendindamas savo misiją ir vykdydamas nacionalinio muziejaus funkcijas, įsigyja, kaupia, saugo ir populiarina Lietuvos archeologiją, istoriją ir etninę kultūrą reprezentuojančius rinkinius. Tuo būdu prisideda prie Lietuvos kultūros paveldo išsaugojimo ir aktualizavimo ugdant visuomenės istorinę atmintį bei nacionalinę savivoką. Siekiant šių tikslų ypatingai svarbus rinkinių komplektavimo darbas. 2020 m. įsigyti 8846 vnt. eksponatai. Iš jų: 7267 vnt. pagrindinio ir 1579 vnt. pagalbinio fondų eksponatai. </t>
    </r>
    <r>
      <rPr>
        <b/>
        <sz val="12"/>
        <rFont val="Calibri"/>
        <family val="2"/>
        <charset val="186"/>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</si>
</sst>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charset val="186"/>
      <scheme val="minor"/>
    </font>
    <font>
      <b/>
      <sz val="11"/>
      <color theme="1"/>
      <name val="Calibri"/>
      <family val="2"/>
      <charset val="186"/>
      <scheme val="minor"/>
    </font>
    <font>
      <b/>
      <sz val="11"/>
      <name val="Calibri"/>
      <family val="2"/>
      <charset val="186"/>
      <scheme val="minor"/>
    </font>
    <font>
      <sz val="11"/>
      <color rgb="FFFF0000"/>
      <name val="Calibri"/>
      <family val="2"/>
      <charset val="186"/>
      <scheme val="minor"/>
    </font>
    <font>
      <i/>
      <sz val="11"/>
      <color theme="1"/>
      <name val="Calibri"/>
      <family val="2"/>
      <charset val="186"/>
      <scheme val="minor"/>
    </font>
    <font>
      <sz val="11"/>
      <name val="Calibri"/>
      <family val="2"/>
      <charset val="186"/>
      <scheme val="minor"/>
    </font>
    <font>
      <i/>
      <sz val="11"/>
      <name val="Calibri"/>
      <family val="2"/>
      <charset val="186"/>
      <scheme val="minor"/>
    </font>
    <font>
      <b/>
      <sz val="14"/>
      <color theme="1"/>
      <name val="Calibri"/>
      <family val="2"/>
      <charset val="186"/>
      <scheme val="minor"/>
    </font>
    <font>
      <sz val="11"/>
      <color rgb="FF006100"/>
      <name val="Calibri"/>
      <family val="2"/>
      <charset val="186"/>
      <scheme val="minor"/>
    </font>
    <font>
      <sz val="11"/>
      <color rgb="FFC00000"/>
      <name val="Calibri"/>
      <family val="2"/>
      <charset val="186"/>
      <scheme val="minor"/>
    </font>
    <font>
      <sz val="11"/>
      <color theme="1"/>
      <name val="Calibri"/>
      <family val="2"/>
      <charset val="186"/>
      <scheme val="minor"/>
    </font>
    <font>
      <b/>
      <i/>
      <sz val="14"/>
      <color theme="1"/>
      <name val="Calibri"/>
      <family val="2"/>
      <charset val="186"/>
      <scheme val="minor"/>
    </font>
    <font>
      <i/>
      <sz val="14"/>
      <color theme="1"/>
      <name val="Calibri"/>
      <family val="2"/>
      <charset val="186"/>
      <scheme val="minor"/>
    </font>
    <font>
      <b/>
      <sz val="14"/>
      <name val="Calibri Light"/>
      <family val="2"/>
      <charset val="186"/>
      <scheme val="major"/>
    </font>
    <font>
      <b/>
      <sz val="12"/>
      <color theme="1"/>
      <name val="Calibri"/>
      <family val="2"/>
      <charset val="186"/>
      <scheme val="minor"/>
    </font>
    <font>
      <sz val="13"/>
      <color theme="1"/>
      <name val="Calibri"/>
      <family val="2"/>
      <charset val="186"/>
      <scheme val="minor"/>
    </font>
    <font>
      <b/>
      <sz val="16"/>
      <color theme="1"/>
      <name val="Calibri Light"/>
      <family val="2"/>
      <charset val="186"/>
      <scheme val="major"/>
    </font>
    <font>
      <b/>
      <i/>
      <sz val="16"/>
      <color theme="1"/>
      <name val="Calibri Light"/>
      <family val="2"/>
      <charset val="186"/>
      <scheme val="major"/>
    </font>
    <font>
      <b/>
      <sz val="11"/>
      <name val="Calibri"/>
      <family val="2"/>
      <scheme val="minor"/>
    </font>
    <font>
      <sz val="11"/>
      <name val="Calibri"/>
      <family val="2"/>
      <scheme val="minor"/>
    </font>
    <font>
      <b/>
      <sz val="14"/>
      <name val="Calibri"/>
      <family val="2"/>
      <charset val="186"/>
      <scheme val="minor"/>
    </font>
    <font>
      <sz val="12"/>
      <name val="Calibri"/>
      <family val="2"/>
      <charset val="186"/>
      <scheme val="minor"/>
    </font>
    <font>
      <b/>
      <sz val="12"/>
      <name val="Calibri"/>
      <family val="2"/>
      <charset val="186"/>
      <scheme val="minor"/>
    </font>
    <font>
      <sz val="12"/>
      <color rgb="FFFF0000"/>
      <name val="Calibri"/>
      <family val="2"/>
      <charset val="186"/>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0" fontId="8" fillId="5" borderId="0" applyNumberFormat="0" applyBorder="0" applyAlignment="0" applyProtection="0"/>
    <xf numFmtId="9" fontId="10" fillId="0" borderId="0" applyFont="0" applyFill="0" applyBorder="0" applyAlignment="0" applyProtection="0"/>
  </cellStyleXfs>
  <cellXfs count="204">
    <xf numFmtId="0" fontId="0" fillId="0" borderId="0" xfId="0"/>
    <xf numFmtId="0" fontId="0" fillId="0" borderId="0" xfId="0"/>
    <xf numFmtId="0" fontId="1" fillId="2" borderId="1" xfId="0" applyFont="1" applyFill="1" applyBorder="1" applyAlignment="1">
      <alignment horizontal="center" vertical="top"/>
    </xf>
    <xf numFmtId="0" fontId="0" fillId="0" borderId="0" xfId="0" applyFill="1"/>
    <xf numFmtId="0" fontId="0" fillId="4" borderId="1" xfId="0"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0" xfId="0" applyFill="1"/>
    <xf numFmtId="0" fontId="1" fillId="4" borderId="1" xfId="0" applyFont="1" applyFill="1" applyBorder="1" applyAlignment="1">
      <alignment horizontal="left" vertical="top" wrapText="1"/>
    </xf>
    <xf numFmtId="0" fontId="0" fillId="2" borderId="0" xfId="0" applyFill="1"/>
    <xf numFmtId="9" fontId="1" fillId="2" borderId="1" xfId="0" applyNumberFormat="1" applyFont="1" applyFill="1" applyBorder="1" applyAlignment="1">
      <alignment horizontal="center" vertical="top" wrapText="1"/>
    </xf>
    <xf numFmtId="0" fontId="13" fillId="0" borderId="0" xfId="0" applyFont="1" applyAlignment="1">
      <alignment horizontal="center" vertical="center" wrapText="1"/>
    </xf>
    <xf numFmtId="9" fontId="0" fillId="4" borderId="2" xfId="0" applyNumberFormat="1" applyFont="1" applyFill="1" applyBorder="1" applyAlignment="1">
      <alignment horizontal="center" vertical="center" wrapText="1"/>
    </xf>
    <xf numFmtId="0" fontId="13" fillId="0" borderId="0" xfId="0" applyFont="1" applyAlignment="1">
      <alignment horizontal="left" vertical="top" wrapText="1"/>
    </xf>
    <xf numFmtId="0" fontId="1" fillId="0" borderId="0" xfId="0" applyFont="1" applyFill="1" applyAlignment="1">
      <alignment horizontal="center" vertical="top"/>
    </xf>
    <xf numFmtId="9" fontId="1" fillId="0" borderId="0" xfId="0" applyNumberFormat="1" applyFont="1" applyFill="1" applyAlignment="1">
      <alignment horizontal="center" vertical="top"/>
    </xf>
    <xf numFmtId="0" fontId="13" fillId="0" borderId="0" xfId="0" applyFont="1" applyAlignment="1">
      <alignment horizontal="center" vertical="top" wrapText="1"/>
    </xf>
    <xf numFmtId="0" fontId="1" fillId="4" borderId="0" xfId="0" applyFont="1" applyFill="1" applyAlignment="1">
      <alignment horizontal="center" vertical="top"/>
    </xf>
    <xf numFmtId="0" fontId="1" fillId="2" borderId="0" xfId="0" applyFont="1" applyFill="1" applyAlignment="1">
      <alignment horizontal="center" vertical="top"/>
    </xf>
    <xf numFmtId="9" fontId="1" fillId="2" borderId="0" xfId="0" applyNumberFormat="1" applyFont="1" applyFill="1" applyAlignment="1">
      <alignment horizontal="center" vertical="top"/>
    </xf>
    <xf numFmtId="0" fontId="1" fillId="2"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2" fillId="4" borderId="1" xfId="0" applyFont="1" applyFill="1" applyBorder="1" applyAlignment="1">
      <alignment horizontal="left" vertical="top" wrapText="1"/>
    </xf>
    <xf numFmtId="9" fontId="1" fillId="2" borderId="3"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0" fontId="2" fillId="2" borderId="1" xfId="0" applyFont="1" applyFill="1" applyBorder="1" applyAlignment="1">
      <alignment horizontal="center" vertical="top" wrapText="1"/>
    </xf>
    <xf numFmtId="9" fontId="2" fillId="2" borderId="1" xfId="0" applyNumberFormat="1" applyFont="1" applyFill="1" applyBorder="1" applyAlignment="1">
      <alignment horizontal="center" vertical="top" wrapText="1"/>
    </xf>
    <xf numFmtId="0" fontId="14" fillId="0" borderId="0" xfId="0" applyFont="1"/>
    <xf numFmtId="0" fontId="4" fillId="0" borderId="0" xfId="0" applyFont="1" applyAlignment="1">
      <alignment horizontal="center"/>
    </xf>
    <xf numFmtId="9" fontId="1" fillId="2" borderId="3" xfId="0" applyNumberFormat="1" applyFont="1" applyFill="1" applyBorder="1" applyAlignment="1">
      <alignment vertical="top" wrapText="1"/>
    </xf>
    <xf numFmtId="0" fontId="0" fillId="0" borderId="0" xfId="0" applyFill="1" applyAlignment="1">
      <alignment horizontal="center"/>
    </xf>
    <xf numFmtId="0" fontId="0" fillId="2" borderId="0" xfId="0" applyFill="1" applyAlignment="1">
      <alignment horizontal="center"/>
    </xf>
    <xf numFmtId="0" fontId="2" fillId="4" borderId="3" xfId="0" applyFont="1" applyFill="1" applyBorder="1" applyAlignment="1">
      <alignment horizontal="left" vertical="top" wrapText="1"/>
    </xf>
    <xf numFmtId="0" fontId="2" fillId="4" borderId="1" xfId="0" applyFont="1" applyFill="1" applyBorder="1" applyAlignment="1">
      <alignment vertical="top" wrapText="1"/>
    </xf>
    <xf numFmtId="0" fontId="1" fillId="4" borderId="2" xfId="0" applyFont="1" applyFill="1" applyBorder="1" applyAlignment="1">
      <alignment horizontal="left" vertical="top" wrapText="1"/>
    </xf>
    <xf numFmtId="0" fontId="1" fillId="4" borderId="2" xfId="0" applyFont="1" applyFill="1" applyBorder="1" applyAlignment="1">
      <alignment horizontal="center" vertical="top" wrapText="1"/>
    </xf>
    <xf numFmtId="0" fontId="1" fillId="4" borderId="1" xfId="0" applyFont="1" applyFill="1" applyBorder="1" applyAlignment="1">
      <alignment vertical="top" wrapText="1"/>
    </xf>
    <xf numFmtId="3" fontId="2" fillId="2" borderId="1" xfId="0" applyNumberFormat="1" applyFont="1" applyFill="1" applyBorder="1" applyAlignment="1">
      <alignment horizontal="center" vertical="top" wrapText="1"/>
    </xf>
    <xf numFmtId="0" fontId="18"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9" fontId="1" fillId="2" borderId="2" xfId="0" applyNumberFormat="1" applyFont="1" applyFill="1" applyBorder="1" applyAlignment="1">
      <alignment horizontal="center" vertical="top" wrapText="1"/>
    </xf>
    <xf numFmtId="0" fontId="2"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top"/>
    </xf>
    <xf numFmtId="0" fontId="0" fillId="3" borderId="0" xfId="0" applyFill="1" applyAlignment="1">
      <alignment horizontal="center" vertical="center"/>
    </xf>
    <xf numFmtId="1" fontId="1" fillId="2" borderId="2"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0" fontId="2" fillId="4" borderId="1" xfId="0" applyFont="1" applyFill="1" applyBorder="1" applyAlignment="1">
      <alignment horizontal="left" vertical="top" wrapText="1"/>
    </xf>
    <xf numFmtId="0" fontId="22" fillId="0" borderId="1" xfId="0" applyFont="1" applyFill="1" applyBorder="1" applyAlignment="1" applyProtection="1">
      <alignment horizontal="center" vertical="center" wrapText="1"/>
      <protection locked="0"/>
    </xf>
    <xf numFmtId="0" fontId="22" fillId="0" borderId="1" xfId="0"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top" wrapText="1"/>
    </xf>
    <xf numFmtId="0" fontId="14" fillId="0"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5" fillId="3" borderId="1" xfId="0" applyFont="1" applyFill="1" applyBorder="1" applyAlignment="1">
      <alignment horizontal="left" vertical="top" wrapText="1"/>
    </xf>
    <xf numFmtId="0" fontId="19" fillId="3" borderId="1" xfId="0" applyFont="1" applyFill="1" applyBorder="1" applyAlignment="1">
      <alignment horizontal="left" vertical="top" wrapText="1"/>
    </xf>
    <xf numFmtId="9" fontId="1" fillId="2" borderId="2" xfId="0" applyNumberFormat="1" applyFont="1" applyFill="1" applyBorder="1" applyAlignment="1">
      <alignment vertical="top" wrapText="1"/>
    </xf>
    <xf numFmtId="0" fontId="5" fillId="4" borderId="1" xfId="0" applyFont="1" applyFill="1" applyBorder="1" applyAlignment="1">
      <alignment horizontal="center" vertical="center" wrapText="1"/>
    </xf>
    <xf numFmtId="0" fontId="5" fillId="0" borderId="0" xfId="0" applyFont="1" applyFill="1" applyAlignment="1">
      <alignment horizontal="left" vertical="top"/>
    </xf>
    <xf numFmtId="0" fontId="5" fillId="4" borderId="1" xfId="0" applyFont="1" applyFill="1" applyBorder="1" applyAlignment="1">
      <alignment horizontal="center" vertical="center"/>
    </xf>
    <xf numFmtId="0" fontId="21" fillId="0" borderId="1" xfId="0" applyFont="1" applyFill="1" applyBorder="1" applyAlignment="1">
      <alignment horizontal="left" vertical="center" wrapText="1"/>
    </xf>
    <xf numFmtId="0" fontId="5" fillId="3" borderId="1" xfId="0" applyFont="1" applyFill="1" applyBorder="1" applyAlignment="1">
      <alignment wrapText="1"/>
    </xf>
    <xf numFmtId="0" fontId="5" fillId="0" borderId="0" xfId="0" applyFont="1" applyAlignment="1">
      <alignment horizontal="left" vertical="top"/>
    </xf>
    <xf numFmtId="0" fontId="5" fillId="0" borderId="0" xfId="0" applyFont="1"/>
    <xf numFmtId="0" fontId="2" fillId="3" borderId="1" xfId="0" applyFont="1" applyFill="1" applyBorder="1" applyAlignment="1">
      <alignment horizontal="left" vertical="top" wrapText="1"/>
    </xf>
    <xf numFmtId="0" fontId="5" fillId="0" borderId="0" xfId="0" applyFont="1" applyFill="1"/>
    <xf numFmtId="0" fontId="22" fillId="0" borderId="0" xfId="0" applyFont="1"/>
    <xf numFmtId="0" fontId="6" fillId="0" borderId="0" xfId="0" applyFont="1" applyAlignment="1">
      <alignment horizontal="center"/>
    </xf>
    <xf numFmtId="0" fontId="15" fillId="0" borderId="0" xfId="0" applyFont="1" applyAlignment="1">
      <alignment horizontal="left" vertical="top"/>
    </xf>
    <xf numFmtId="0" fontId="14" fillId="0" borderId="0" xfId="0" applyFont="1" applyAlignment="1">
      <alignment horizontal="center" vertical="top"/>
    </xf>
    <xf numFmtId="0" fontId="4" fillId="0" borderId="0" xfId="0" applyFont="1" applyAlignment="1">
      <alignment horizontal="center" vertical="top"/>
    </xf>
    <xf numFmtId="0" fontId="5" fillId="3" borderId="1" xfId="0" applyFont="1" applyFill="1" applyBorder="1" applyAlignment="1">
      <alignment horizontal="left" vertical="top" wrapText="1"/>
    </xf>
    <xf numFmtId="0" fontId="5" fillId="2" borderId="5" xfId="1" applyFont="1" applyFill="1" applyBorder="1" applyAlignment="1">
      <alignment horizontal="left" vertical="top" wrapText="1"/>
    </xf>
    <xf numFmtId="0" fontId="5" fillId="2" borderId="6" xfId="1" applyFont="1" applyFill="1" applyBorder="1" applyAlignment="1">
      <alignment horizontal="left" vertical="top" wrapText="1"/>
    </xf>
    <xf numFmtId="0" fontId="5" fillId="2" borderId="7" xfId="1" applyFont="1"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7" fillId="4" borderId="1" xfId="0" applyFont="1" applyFill="1" applyBorder="1" applyAlignment="1">
      <alignment horizontal="left" vertical="top"/>
    </xf>
    <xf numFmtId="0" fontId="7" fillId="4" borderId="5" xfId="0" applyFont="1" applyFill="1" applyBorder="1" applyAlignment="1">
      <alignment horizontal="left" vertical="top"/>
    </xf>
    <xf numFmtId="0" fontId="2" fillId="3"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9" fontId="1" fillId="2" borderId="2" xfId="0" applyNumberFormat="1" applyFont="1" applyFill="1" applyBorder="1" applyAlignment="1">
      <alignment horizontal="center" vertical="top" wrapText="1"/>
    </xf>
    <xf numFmtId="9" fontId="1" fillId="2" borderId="3" xfId="0" applyNumberFormat="1" applyFont="1" applyFill="1" applyBorder="1" applyAlignment="1">
      <alignment horizontal="center" vertical="top" wrapText="1"/>
    </xf>
    <xf numFmtId="9" fontId="1" fillId="2" borderId="4" xfId="0" applyNumberFormat="1" applyFont="1" applyFill="1" applyBorder="1" applyAlignment="1">
      <alignment horizontal="center" vertical="top" wrapText="1"/>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2" xfId="0" applyFont="1" applyFill="1" applyBorder="1" applyAlignment="1">
      <alignment horizontal="center" vertical="top" wrapText="1"/>
    </xf>
    <xf numFmtId="0" fontId="1" fillId="4" borderId="3" xfId="0" applyFont="1" applyFill="1" applyBorder="1" applyAlignment="1">
      <alignment horizontal="center" vertical="top" wrapText="1"/>
    </xf>
    <xf numFmtId="0" fontId="1" fillId="4" borderId="4" xfId="0" applyFont="1" applyFill="1" applyBorder="1" applyAlignment="1">
      <alignment horizontal="center" vertical="top" wrapText="1"/>
    </xf>
    <xf numFmtId="164" fontId="1" fillId="2" borderId="2" xfId="0" applyNumberFormat="1" applyFont="1" applyFill="1" applyBorder="1" applyAlignment="1">
      <alignment horizontal="center" vertical="top" wrapText="1"/>
    </xf>
    <xf numFmtId="164" fontId="1" fillId="2" borderId="3" xfId="0" applyNumberFormat="1" applyFont="1" applyFill="1" applyBorder="1" applyAlignment="1">
      <alignment horizontal="center" vertical="top" wrapText="1"/>
    </xf>
    <xf numFmtId="164" fontId="1" fillId="2" borderId="4" xfId="0" applyNumberFormat="1" applyFont="1" applyFill="1" applyBorder="1" applyAlignment="1">
      <alignment horizontal="center"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4" borderId="2" xfId="0" applyFont="1" applyFill="1" applyBorder="1" applyAlignment="1">
      <alignment vertical="top" wrapText="1"/>
    </xf>
    <xf numFmtId="0" fontId="2" fillId="4" borderId="3" xfId="0" applyFont="1" applyFill="1" applyBorder="1" applyAlignment="1">
      <alignment vertical="top" wrapText="1"/>
    </xf>
    <xf numFmtId="0" fontId="5" fillId="3" borderId="1" xfId="0" applyFont="1" applyFill="1" applyBorder="1" applyAlignment="1">
      <alignment wrapTex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1" fillId="2" borderId="1" xfId="0" applyFont="1" applyFill="1" applyBorder="1" applyAlignment="1">
      <alignment horizontal="center" vertical="top" wrapText="1"/>
    </xf>
    <xf numFmtId="1" fontId="1" fillId="2" borderId="2" xfId="0" applyNumberFormat="1" applyFont="1" applyFill="1" applyBorder="1" applyAlignment="1">
      <alignment horizontal="center" vertical="top"/>
    </xf>
    <xf numFmtId="1" fontId="1" fillId="2" borderId="3" xfId="0" applyNumberFormat="1" applyFont="1" applyFill="1" applyBorder="1" applyAlignment="1">
      <alignment horizontal="center" vertical="top"/>
    </xf>
    <xf numFmtId="1" fontId="1" fillId="2" borderId="4" xfId="0" applyNumberFormat="1" applyFont="1" applyFill="1" applyBorder="1" applyAlignment="1">
      <alignment horizontal="center" vertical="top"/>
    </xf>
    <xf numFmtId="9" fontId="1" fillId="2" borderId="2" xfId="0" applyNumberFormat="1" applyFont="1" applyFill="1" applyBorder="1" applyAlignment="1">
      <alignment horizontal="center" vertical="top"/>
    </xf>
    <xf numFmtId="9" fontId="1" fillId="2" borderId="3" xfId="0" applyNumberFormat="1" applyFont="1" applyFill="1" applyBorder="1" applyAlignment="1">
      <alignment horizontal="center" vertical="top"/>
    </xf>
    <xf numFmtId="9" fontId="1" fillId="2" borderId="4" xfId="0" applyNumberFormat="1" applyFont="1" applyFill="1" applyBorder="1" applyAlignment="1">
      <alignment horizontal="center" vertical="top"/>
    </xf>
    <xf numFmtId="0" fontId="19" fillId="3" borderId="1"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4" borderId="1" xfId="0" applyFont="1" applyFill="1" applyBorder="1" applyAlignment="1">
      <alignment horizontal="left" vertical="top" wrapText="1"/>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1" fontId="1" fillId="2" borderId="2" xfId="0" applyNumberFormat="1" applyFont="1" applyFill="1" applyBorder="1" applyAlignment="1">
      <alignment horizontal="center" vertical="top" wrapText="1"/>
    </xf>
    <xf numFmtId="1" fontId="1" fillId="2" borderId="4" xfId="0" applyNumberFormat="1" applyFont="1" applyFill="1" applyBorder="1" applyAlignment="1">
      <alignment horizontal="center" vertical="top" wrapText="1"/>
    </xf>
    <xf numFmtId="0" fontId="20" fillId="4" borderId="1" xfId="0" applyFont="1" applyFill="1" applyBorder="1" applyAlignment="1">
      <alignment horizontal="left"/>
    </xf>
    <xf numFmtId="0" fontId="20" fillId="4" borderId="5" xfId="0" applyFont="1" applyFill="1" applyBorder="1" applyAlignment="1">
      <alignment horizontal="left"/>
    </xf>
    <xf numFmtId="2" fontId="1" fillId="2" borderId="2" xfId="0" applyNumberFormat="1" applyFont="1" applyFill="1" applyBorder="1" applyAlignment="1">
      <alignment horizontal="center" vertical="top" wrapText="1"/>
    </xf>
    <xf numFmtId="2" fontId="1" fillId="2" borderId="3" xfId="0" applyNumberFormat="1" applyFont="1" applyFill="1" applyBorder="1" applyAlignment="1">
      <alignment horizontal="center" vertical="top" wrapText="1"/>
    </xf>
    <xf numFmtId="2" fontId="1" fillId="2" borderId="4" xfId="0" applyNumberFormat="1"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7" fillId="4" borderId="5"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left" vertical="top"/>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5" fillId="2" borderId="1" xfId="0" applyFont="1" applyFill="1" applyBorder="1" applyAlignment="1">
      <alignment horizontal="left" vertical="top" wrapText="1"/>
    </xf>
    <xf numFmtId="9" fontId="2" fillId="2" borderId="2" xfId="0" applyNumberFormat="1" applyFont="1" applyFill="1" applyBorder="1" applyAlignment="1">
      <alignment horizontal="center" vertical="top" wrapText="1"/>
    </xf>
    <xf numFmtId="9" fontId="2" fillId="2" borderId="4"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9" fontId="2" fillId="2" borderId="3" xfId="0" applyNumberFormat="1" applyFont="1" applyFill="1" applyBorder="1" applyAlignment="1">
      <alignment horizontal="center" vertical="top" wrapText="1"/>
    </xf>
    <xf numFmtId="0" fontId="1" fillId="4" borderId="2" xfId="2" applyNumberFormat="1" applyFont="1" applyFill="1" applyBorder="1" applyAlignment="1">
      <alignment horizontal="center" vertical="top" wrapText="1"/>
    </xf>
    <xf numFmtId="0" fontId="1" fillId="4" borderId="3" xfId="2" applyNumberFormat="1" applyFont="1" applyFill="1" applyBorder="1" applyAlignment="1">
      <alignment horizontal="center" vertical="top" wrapText="1"/>
    </xf>
    <xf numFmtId="0" fontId="1" fillId="2" borderId="2" xfId="2" applyNumberFormat="1" applyFont="1" applyFill="1" applyBorder="1" applyAlignment="1">
      <alignment horizontal="center" vertical="top" wrapText="1"/>
    </xf>
    <xf numFmtId="0" fontId="1" fillId="2" borderId="3" xfId="2" applyNumberFormat="1" applyFont="1" applyFill="1" applyBorder="1" applyAlignment="1">
      <alignment horizontal="center" vertical="top" wrapText="1"/>
    </xf>
    <xf numFmtId="9" fontId="1" fillId="2" borderId="2" xfId="2" applyNumberFormat="1" applyFont="1" applyFill="1" applyBorder="1" applyAlignment="1">
      <alignment horizontal="center" vertical="top" wrapText="1"/>
    </xf>
    <xf numFmtId="9" fontId="1" fillId="2" borderId="3" xfId="2" applyNumberFormat="1" applyFont="1" applyFill="1" applyBorder="1" applyAlignment="1">
      <alignment horizontal="center" vertical="top" wrapText="1"/>
    </xf>
    <xf numFmtId="0" fontId="0" fillId="2" borderId="1" xfId="0" applyFill="1" applyBorder="1" applyAlignment="1">
      <alignment horizontal="left" vertical="top" wrapText="1"/>
    </xf>
    <xf numFmtId="0" fontId="0" fillId="2" borderId="12" xfId="0" applyFill="1" applyBorder="1" applyAlignment="1">
      <alignment horizontal="left" vertical="top" wrapText="1"/>
    </xf>
    <xf numFmtId="0" fontId="0" fillId="2" borderId="11" xfId="0" applyFill="1" applyBorder="1" applyAlignment="1">
      <alignment horizontal="left" vertical="top" wrapText="1"/>
    </xf>
    <xf numFmtId="0" fontId="0" fillId="2" borderId="8" xfId="0"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xf>
    <xf numFmtId="0" fontId="1" fillId="4" borderId="4" xfId="2" applyNumberFormat="1" applyFont="1" applyFill="1" applyBorder="1" applyAlignment="1">
      <alignment horizontal="center" vertical="top" wrapText="1"/>
    </xf>
    <xf numFmtId="1" fontId="1" fillId="2" borderId="2" xfId="2" applyNumberFormat="1" applyFont="1" applyFill="1" applyBorder="1" applyAlignment="1">
      <alignment horizontal="center" vertical="top" wrapText="1"/>
    </xf>
    <xf numFmtId="1" fontId="1" fillId="2" borderId="4" xfId="2" applyNumberFormat="1" applyFont="1" applyFill="1" applyBorder="1" applyAlignment="1">
      <alignment horizontal="center" vertical="top" wrapText="1"/>
    </xf>
    <xf numFmtId="9" fontId="1" fillId="2" borderId="4" xfId="2" applyNumberFormat="1" applyFont="1" applyFill="1" applyBorder="1" applyAlignment="1">
      <alignment horizontal="center" vertical="top" wrapText="1"/>
    </xf>
    <xf numFmtId="0" fontId="2" fillId="2" borderId="2" xfId="2" applyNumberFormat="1" applyFont="1" applyFill="1" applyBorder="1" applyAlignment="1">
      <alignment horizontal="center" vertical="top" wrapText="1"/>
    </xf>
    <xf numFmtId="0" fontId="2" fillId="2" borderId="4" xfId="2" applyNumberFormat="1" applyFont="1" applyFill="1" applyBorder="1" applyAlignment="1">
      <alignment horizontal="center" vertical="top" wrapText="1"/>
    </xf>
    <xf numFmtId="0" fontId="16" fillId="0" borderId="0" xfId="0" applyFont="1" applyAlignment="1">
      <alignment horizontal="center" vertical="center" wrapText="1"/>
    </xf>
    <xf numFmtId="0" fontId="5" fillId="4" borderId="1"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5" xfId="0" applyFont="1" applyFill="1" applyBorder="1" applyAlignment="1">
      <alignment vertical="center" wrapText="1"/>
    </xf>
    <xf numFmtId="0" fontId="22" fillId="0" borderId="6" xfId="0" applyFont="1" applyFill="1" applyBorder="1" applyAlignment="1">
      <alignment vertical="center" wrapText="1"/>
    </xf>
    <xf numFmtId="0" fontId="22" fillId="0" borderId="7" xfId="0" applyFont="1" applyFill="1" applyBorder="1" applyAlignment="1">
      <alignment vertical="center" wrapText="1"/>
    </xf>
    <xf numFmtId="0" fontId="1" fillId="4" borderId="1" xfId="0" applyFont="1" applyFill="1" applyBorder="1" applyAlignment="1">
      <alignment horizontal="center" vertical="top" wrapText="1"/>
    </xf>
    <xf numFmtId="9" fontId="1" fillId="2" borderId="1" xfId="0" applyNumberFormat="1" applyFont="1" applyFill="1" applyBorder="1" applyAlignment="1">
      <alignment horizontal="center" vertical="top" wrapText="1"/>
    </xf>
    <xf numFmtId="0" fontId="0" fillId="4" borderId="6" xfId="0" applyFill="1" applyBorder="1" applyAlignment="1">
      <alignment horizontal="center" vertical="center" wrapText="1"/>
    </xf>
    <xf numFmtId="0" fontId="11" fillId="4"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4" borderId="2" xfId="2" applyNumberFormat="1" applyFont="1" applyFill="1" applyBorder="1" applyAlignment="1">
      <alignment horizontal="center" vertical="top" wrapText="1"/>
    </xf>
    <xf numFmtId="0" fontId="2" fillId="4" borderId="3" xfId="2" applyNumberFormat="1" applyFont="1" applyFill="1" applyBorder="1" applyAlignment="1">
      <alignment horizontal="center" vertical="top" wrapText="1"/>
    </xf>
    <xf numFmtId="0" fontId="2" fillId="4" borderId="4" xfId="2" applyNumberFormat="1" applyFont="1" applyFill="1" applyBorder="1" applyAlignment="1">
      <alignment horizontal="center" vertical="top" wrapText="1"/>
    </xf>
    <xf numFmtId="0" fontId="2" fillId="2" borderId="3" xfId="2" applyNumberFormat="1" applyFont="1" applyFill="1" applyBorder="1" applyAlignment="1">
      <alignment horizontal="center" vertical="top" wrapText="1"/>
    </xf>
    <xf numFmtId="9" fontId="2" fillId="2" borderId="2" xfId="2" applyNumberFormat="1" applyFont="1" applyFill="1" applyBorder="1" applyAlignment="1">
      <alignment horizontal="center" vertical="top" wrapText="1"/>
    </xf>
    <xf numFmtId="9" fontId="2" fillId="2" borderId="3" xfId="2" applyNumberFormat="1" applyFont="1" applyFill="1" applyBorder="1" applyAlignment="1">
      <alignment horizontal="center" vertical="top" wrapText="1"/>
    </xf>
    <xf numFmtId="164" fontId="1" fillId="2" borderId="2" xfId="2" applyNumberFormat="1" applyFont="1" applyFill="1" applyBorder="1" applyAlignment="1">
      <alignment horizontal="center" vertical="top" wrapText="1"/>
    </xf>
    <xf numFmtId="164" fontId="1" fillId="2" borderId="3" xfId="2" applyNumberFormat="1" applyFont="1" applyFill="1" applyBorder="1" applyAlignment="1">
      <alignment horizontal="center" vertical="top" wrapText="1"/>
    </xf>
    <xf numFmtId="164" fontId="1" fillId="2" borderId="4" xfId="2" applyNumberFormat="1" applyFont="1" applyFill="1" applyBorder="1" applyAlignment="1">
      <alignment horizontal="center" vertical="top" wrapText="1"/>
    </xf>
    <xf numFmtId="2" fontId="2" fillId="2" borderId="2" xfId="0" applyNumberFormat="1" applyFont="1" applyFill="1" applyBorder="1" applyAlignment="1">
      <alignment horizontal="center" vertical="top" wrapText="1"/>
    </xf>
    <xf numFmtId="2" fontId="2" fillId="2" borderId="3" xfId="0" applyNumberFormat="1" applyFont="1" applyFill="1" applyBorder="1" applyAlignment="1">
      <alignment horizontal="center" vertical="top" wrapText="1"/>
    </xf>
    <xf numFmtId="2" fontId="2" fillId="2" borderId="4" xfId="0" applyNumberFormat="1" applyFont="1" applyFill="1" applyBorder="1" applyAlignment="1">
      <alignment horizontal="center" vertical="top" wrapText="1"/>
    </xf>
    <xf numFmtId="0" fontId="2" fillId="4" borderId="4" xfId="0" applyFont="1" applyFill="1" applyBorder="1" applyAlignment="1">
      <alignment vertical="top" wrapText="1"/>
    </xf>
    <xf numFmtId="1" fontId="1" fillId="2" borderId="1" xfId="0" applyNumberFormat="1" applyFont="1" applyFill="1" applyBorder="1" applyAlignment="1">
      <alignment horizontal="center" vertical="top" wrapText="1"/>
    </xf>
    <xf numFmtId="0" fontId="5" fillId="3" borderId="1" xfId="0" applyFont="1" applyFill="1" applyBorder="1" applyAlignment="1">
      <alignment vertical="top" wrapText="1"/>
    </xf>
    <xf numFmtId="0" fontId="2" fillId="4" borderId="1" xfId="0" applyFont="1" applyFill="1" applyBorder="1" applyAlignment="1">
      <alignment vertical="top" wrapText="1"/>
    </xf>
    <xf numFmtId="1" fontId="1" fillId="2" borderId="3" xfId="0" applyNumberFormat="1" applyFont="1" applyFill="1" applyBorder="1" applyAlignment="1">
      <alignment horizontal="center" vertical="top" wrapText="1"/>
    </xf>
  </cellXfs>
  <cellStyles count="3">
    <cellStyle name="Good" xfId="1" builtinId="26"/>
    <cellStyle name="Normal" xfId="0" builtinId="0"/>
    <cellStyle name="Percent" xfId="2" builtinId="5"/>
  </cellStyles>
  <dxfs count="0"/>
  <tableStyles count="0" defaultTableStyle="TableStyleMedium2" defaultPivotStyle="PivotStyleLight16"/>
  <colors>
    <mruColors>
      <color rgb="FF9933FF"/>
      <color rgb="FF9900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7"/>
  <sheetViews>
    <sheetView showGridLines="0" showRowColHeaders="0" tabSelected="1" zoomScaleNormal="90" workbookViewId="0">
      <selection activeCell="A5" sqref="A5:J5"/>
    </sheetView>
  </sheetViews>
  <sheetFormatPr baseColWidth="10" defaultColWidth="9.1640625" defaultRowHeight="15" x14ac:dyDescent="0.2"/>
  <cols>
    <col min="1" max="1" width="55.5" style="66" customWidth="1"/>
    <col min="2" max="2" width="29.6640625" style="6" customWidth="1"/>
    <col min="3" max="3" width="11.5" style="16" customWidth="1"/>
    <col min="4" max="4" width="14" style="17" customWidth="1"/>
    <col min="5" max="5" width="11.1640625" style="18" customWidth="1"/>
    <col min="6" max="6" width="21.1640625" style="8" customWidth="1"/>
    <col min="7" max="7" width="10.6640625" style="8" customWidth="1"/>
    <col min="8" max="8" width="10.6640625" style="31" customWidth="1"/>
    <col min="9" max="9" width="10.83203125" style="17" customWidth="1"/>
    <col min="10" max="10" width="35.5" style="65" customWidth="1"/>
    <col min="11" max="16384" width="9.1640625" style="1"/>
  </cols>
  <sheetData>
    <row r="1" spans="1:10" ht="17" x14ac:dyDescent="0.2">
      <c r="B1" s="3"/>
      <c r="C1" s="13"/>
      <c r="D1" s="13"/>
      <c r="E1" s="14"/>
      <c r="F1" s="3"/>
      <c r="G1" s="3"/>
      <c r="H1" s="30"/>
      <c r="I1" s="71" t="s">
        <v>185</v>
      </c>
      <c r="J1" s="71"/>
    </row>
    <row r="2" spans="1:10" ht="17" x14ac:dyDescent="0.2">
      <c r="B2" s="3"/>
      <c r="C2" s="13"/>
      <c r="D2" s="13"/>
      <c r="E2" s="14"/>
      <c r="F2" s="3"/>
      <c r="G2" s="3"/>
      <c r="H2" s="30"/>
      <c r="I2" s="71" t="s">
        <v>186</v>
      </c>
      <c r="J2" s="71"/>
    </row>
    <row r="3" spans="1:10" ht="17" x14ac:dyDescent="0.2">
      <c r="B3" s="3"/>
      <c r="C3" s="13"/>
      <c r="D3" s="13"/>
      <c r="E3" s="14"/>
      <c r="F3" s="3"/>
      <c r="G3" s="3"/>
      <c r="H3" s="30"/>
      <c r="I3" s="71" t="s">
        <v>187</v>
      </c>
      <c r="J3" s="71"/>
    </row>
    <row r="4" spans="1:10" ht="25.5" customHeight="1" x14ac:dyDescent="0.2">
      <c r="B4" s="3"/>
      <c r="C4" s="13"/>
      <c r="D4" s="13"/>
      <c r="E4" s="14"/>
      <c r="F4" s="3"/>
      <c r="G4" s="3"/>
      <c r="H4" s="30"/>
      <c r="I4" s="13"/>
      <c r="J4" s="61"/>
    </row>
    <row r="5" spans="1:10" ht="63" customHeight="1" x14ac:dyDescent="0.2">
      <c r="A5" s="172" t="s">
        <v>188</v>
      </c>
      <c r="B5" s="172"/>
      <c r="C5" s="172"/>
      <c r="D5" s="172"/>
      <c r="E5" s="172"/>
      <c r="F5" s="172"/>
      <c r="G5" s="172"/>
      <c r="H5" s="172"/>
      <c r="I5" s="172"/>
      <c r="J5" s="172"/>
    </row>
    <row r="6" spans="1:10" ht="26.25" customHeight="1" x14ac:dyDescent="0.2">
      <c r="A6" s="10"/>
      <c r="B6" s="10"/>
      <c r="C6" s="15"/>
      <c r="D6" s="15"/>
      <c r="E6" s="15"/>
      <c r="F6" s="10"/>
      <c r="G6" s="10"/>
      <c r="H6" s="10"/>
      <c r="I6" s="15"/>
      <c r="J6" s="12"/>
    </row>
    <row r="7" spans="1:10" ht="46.5" customHeight="1" x14ac:dyDescent="0.2">
      <c r="A7" s="173" t="s">
        <v>172</v>
      </c>
      <c r="B7" s="173"/>
      <c r="C7" s="173"/>
      <c r="D7" s="173"/>
      <c r="E7" s="174" t="s">
        <v>176</v>
      </c>
      <c r="F7" s="175"/>
      <c r="G7" s="4" t="s">
        <v>171</v>
      </c>
      <c r="H7" s="4" t="s">
        <v>162</v>
      </c>
      <c r="I7" s="11" t="s">
        <v>165</v>
      </c>
      <c r="J7" s="62" t="s">
        <v>164</v>
      </c>
    </row>
    <row r="8" spans="1:10" ht="114.75" customHeight="1" x14ac:dyDescent="0.2">
      <c r="A8" s="176" t="s">
        <v>258</v>
      </c>
      <c r="B8" s="177"/>
      <c r="C8" s="177"/>
      <c r="D8" s="178"/>
      <c r="E8" s="176" t="s">
        <v>177</v>
      </c>
      <c r="F8" s="178"/>
      <c r="G8" s="51">
        <v>1350000</v>
      </c>
      <c r="H8" s="52">
        <v>1352626</v>
      </c>
      <c r="I8" s="53">
        <f>+H8/G8</f>
        <v>1.0019451851851853</v>
      </c>
      <c r="J8" s="63"/>
    </row>
    <row r="9" spans="1:10" ht="170" customHeight="1" x14ac:dyDescent="0.2">
      <c r="A9" s="179" t="s">
        <v>257</v>
      </c>
      <c r="B9" s="180"/>
      <c r="C9" s="180"/>
      <c r="D9" s="181"/>
      <c r="E9" s="176" t="s">
        <v>102</v>
      </c>
      <c r="F9" s="178"/>
      <c r="G9" s="51">
        <v>13</v>
      </c>
      <c r="H9" s="52">
        <v>34</v>
      </c>
      <c r="I9" s="53">
        <f t="shared" ref="I9:I12" si="0">+H9/G9</f>
        <v>2.6153846153846154</v>
      </c>
      <c r="J9" s="54" t="s">
        <v>236</v>
      </c>
    </row>
    <row r="10" spans="1:10" ht="82.5" customHeight="1" x14ac:dyDescent="0.2">
      <c r="A10" s="176" t="s">
        <v>227</v>
      </c>
      <c r="B10" s="177"/>
      <c r="C10" s="177"/>
      <c r="D10" s="178"/>
      <c r="E10" s="176" t="s">
        <v>191</v>
      </c>
      <c r="F10" s="178"/>
      <c r="G10" s="51">
        <v>1</v>
      </c>
      <c r="H10" s="52">
        <v>1</v>
      </c>
      <c r="I10" s="53">
        <f t="shared" si="0"/>
        <v>1</v>
      </c>
      <c r="J10" s="63"/>
    </row>
    <row r="11" spans="1:10" ht="83.25" customHeight="1" x14ac:dyDescent="0.2">
      <c r="A11" s="176" t="s">
        <v>228</v>
      </c>
      <c r="B11" s="177"/>
      <c r="C11" s="177"/>
      <c r="D11" s="178"/>
      <c r="E11" s="176" t="s">
        <v>189</v>
      </c>
      <c r="F11" s="178"/>
      <c r="G11" s="51">
        <v>200</v>
      </c>
      <c r="H11" s="55">
        <v>195</v>
      </c>
      <c r="I11" s="53">
        <f t="shared" si="0"/>
        <v>0.97499999999999998</v>
      </c>
      <c r="J11" s="63"/>
    </row>
    <row r="12" spans="1:10" ht="176.25" customHeight="1" x14ac:dyDescent="0.2">
      <c r="A12" s="179" t="s">
        <v>251</v>
      </c>
      <c r="B12" s="180"/>
      <c r="C12" s="180"/>
      <c r="D12" s="181"/>
      <c r="E12" s="176" t="s">
        <v>190</v>
      </c>
      <c r="F12" s="178"/>
      <c r="G12" s="56">
        <v>100</v>
      </c>
      <c r="H12" s="55">
        <v>100</v>
      </c>
      <c r="I12" s="53">
        <f t="shared" si="0"/>
        <v>1</v>
      </c>
      <c r="J12" s="63"/>
    </row>
    <row r="13" spans="1:10" ht="26.25" customHeight="1" x14ac:dyDescent="0.2">
      <c r="A13" s="10"/>
      <c r="B13" s="10"/>
      <c r="C13" s="15"/>
      <c r="D13" s="15"/>
      <c r="E13" s="15"/>
      <c r="F13" s="10"/>
      <c r="G13" s="10"/>
      <c r="H13" s="10"/>
      <c r="I13" s="15"/>
      <c r="J13" s="12"/>
    </row>
    <row r="14" spans="1:10" ht="51.75" customHeight="1" x14ac:dyDescent="0.2">
      <c r="A14" s="60" t="s">
        <v>174</v>
      </c>
      <c r="B14" s="4" t="s">
        <v>163</v>
      </c>
      <c r="C14" s="5" t="s">
        <v>171</v>
      </c>
      <c r="D14" s="5" t="s">
        <v>162</v>
      </c>
      <c r="E14" s="11" t="s">
        <v>165</v>
      </c>
      <c r="F14" s="174" t="s">
        <v>175</v>
      </c>
      <c r="G14" s="184"/>
      <c r="H14" s="175"/>
      <c r="I14" s="5" t="s">
        <v>162</v>
      </c>
      <c r="J14" s="62" t="s">
        <v>164</v>
      </c>
    </row>
    <row r="15" spans="1:10" ht="24" customHeight="1" x14ac:dyDescent="0.2">
      <c r="A15" s="185" t="s">
        <v>67</v>
      </c>
      <c r="B15" s="185"/>
      <c r="C15" s="185"/>
      <c r="D15" s="185"/>
      <c r="E15" s="185"/>
      <c r="F15" s="185"/>
      <c r="G15" s="185"/>
      <c r="H15" s="185"/>
      <c r="I15" s="185"/>
      <c r="J15" s="185"/>
    </row>
    <row r="16" spans="1:10" ht="34.5" customHeight="1" x14ac:dyDescent="0.2">
      <c r="A16" s="108" t="s">
        <v>239</v>
      </c>
      <c r="B16" s="99" t="s">
        <v>68</v>
      </c>
      <c r="C16" s="182">
        <v>330000</v>
      </c>
      <c r="D16" s="117">
        <v>139849</v>
      </c>
      <c r="E16" s="183">
        <f>+D16/C16</f>
        <v>0.42378484848484849</v>
      </c>
      <c r="F16" s="81" t="s">
        <v>96</v>
      </c>
      <c r="G16" s="82"/>
      <c r="H16" s="83"/>
      <c r="I16" s="21">
        <v>120197</v>
      </c>
      <c r="J16" s="74" t="s">
        <v>237</v>
      </c>
    </row>
    <row r="17" spans="1:10" ht="210" customHeight="1" x14ac:dyDescent="0.2">
      <c r="A17" s="109"/>
      <c r="B17" s="101"/>
      <c r="C17" s="182"/>
      <c r="D17" s="117"/>
      <c r="E17" s="183"/>
      <c r="F17" s="81" t="s">
        <v>70</v>
      </c>
      <c r="G17" s="82"/>
      <c r="H17" s="83"/>
      <c r="I17" s="21">
        <v>19940</v>
      </c>
      <c r="J17" s="74"/>
    </row>
    <row r="18" spans="1:10" ht="39" customHeight="1" x14ac:dyDescent="0.2">
      <c r="A18" s="109"/>
      <c r="B18" s="99" t="s">
        <v>69</v>
      </c>
      <c r="C18" s="102">
        <v>10</v>
      </c>
      <c r="D18" s="134">
        <f>+I18/D16*100</f>
        <v>22.351250277084571</v>
      </c>
      <c r="E18" s="183">
        <f>+D18/C18</f>
        <v>2.2351250277084569</v>
      </c>
      <c r="F18" s="78" t="s">
        <v>71</v>
      </c>
      <c r="G18" s="79"/>
      <c r="H18" s="80"/>
      <c r="I18" s="21">
        <v>31258</v>
      </c>
      <c r="J18" s="74" t="s">
        <v>212</v>
      </c>
    </row>
    <row r="19" spans="1:10" ht="57.75" customHeight="1" x14ac:dyDescent="0.2">
      <c r="A19" s="110"/>
      <c r="B19" s="101"/>
      <c r="C19" s="104"/>
      <c r="D19" s="135"/>
      <c r="E19" s="183"/>
      <c r="F19" s="81" t="s">
        <v>97</v>
      </c>
      <c r="G19" s="82"/>
      <c r="H19" s="83"/>
      <c r="I19" s="21">
        <v>32375</v>
      </c>
      <c r="J19" s="74"/>
    </row>
    <row r="20" spans="1:10" ht="39.75" customHeight="1" x14ac:dyDescent="0.2">
      <c r="A20" s="164" t="s">
        <v>240</v>
      </c>
      <c r="B20" s="99" t="s">
        <v>98</v>
      </c>
      <c r="C20" s="102">
        <v>1.3</v>
      </c>
      <c r="D20" s="105">
        <f>+I22/I20*100</f>
        <v>1.4361693476245467</v>
      </c>
      <c r="E20" s="96">
        <f>+D20/C20</f>
        <v>1.1047456520188821</v>
      </c>
      <c r="F20" s="81" t="s">
        <v>177</v>
      </c>
      <c r="G20" s="82"/>
      <c r="H20" s="83"/>
      <c r="I20" s="38">
        <v>1352626</v>
      </c>
      <c r="J20" s="186"/>
    </row>
    <row r="21" spans="1:10" ht="37.5" customHeight="1" x14ac:dyDescent="0.2">
      <c r="A21" s="165"/>
      <c r="B21" s="100"/>
      <c r="C21" s="103"/>
      <c r="D21" s="106"/>
      <c r="E21" s="97"/>
      <c r="F21" s="78" t="s">
        <v>99</v>
      </c>
      <c r="G21" s="79"/>
      <c r="H21" s="80"/>
      <c r="I21" s="25">
        <v>8846</v>
      </c>
      <c r="J21" s="186"/>
    </row>
    <row r="22" spans="1:10" ht="37" customHeight="1" x14ac:dyDescent="0.2">
      <c r="A22" s="165"/>
      <c r="B22" s="100"/>
      <c r="C22" s="103"/>
      <c r="D22" s="106"/>
      <c r="E22" s="97"/>
      <c r="F22" s="78" t="s">
        <v>100</v>
      </c>
      <c r="G22" s="79"/>
      <c r="H22" s="80"/>
      <c r="I22" s="25">
        <v>19426</v>
      </c>
      <c r="J22" s="186"/>
    </row>
    <row r="23" spans="1:10" ht="58" customHeight="1" x14ac:dyDescent="0.2">
      <c r="A23" s="165"/>
      <c r="B23" s="100"/>
      <c r="C23" s="103"/>
      <c r="D23" s="106"/>
      <c r="E23" s="97"/>
      <c r="F23" s="78" t="s">
        <v>101</v>
      </c>
      <c r="G23" s="79"/>
      <c r="H23" s="80"/>
      <c r="I23" s="25">
        <v>16</v>
      </c>
      <c r="J23" s="186"/>
    </row>
    <row r="24" spans="1:10" ht="76" customHeight="1" x14ac:dyDescent="0.2">
      <c r="A24" s="165"/>
      <c r="B24" s="101"/>
      <c r="C24" s="104"/>
      <c r="D24" s="107"/>
      <c r="E24" s="98"/>
      <c r="F24" s="78" t="s">
        <v>148</v>
      </c>
      <c r="G24" s="79"/>
      <c r="H24" s="80"/>
      <c r="I24" s="25">
        <v>27</v>
      </c>
      <c r="J24" s="186"/>
    </row>
    <row r="25" spans="1:10" ht="30.75" customHeight="1" x14ac:dyDescent="0.2">
      <c r="A25" s="165"/>
      <c r="B25" s="99" t="s">
        <v>102</v>
      </c>
      <c r="C25" s="154">
        <v>13</v>
      </c>
      <c r="D25" s="156">
        <f>SUM(I25:I27)</f>
        <v>34</v>
      </c>
      <c r="E25" s="158">
        <f>+D25/C25</f>
        <v>2.6153846153846154</v>
      </c>
      <c r="F25" s="78" t="s">
        <v>103</v>
      </c>
      <c r="G25" s="79"/>
      <c r="H25" s="80"/>
      <c r="I25" s="25">
        <v>24</v>
      </c>
      <c r="J25" s="74" t="s">
        <v>218</v>
      </c>
    </row>
    <row r="26" spans="1:10" ht="35.25" customHeight="1" x14ac:dyDescent="0.2">
      <c r="A26" s="165"/>
      <c r="B26" s="100"/>
      <c r="C26" s="155"/>
      <c r="D26" s="157"/>
      <c r="E26" s="159"/>
      <c r="F26" s="78" t="s">
        <v>104</v>
      </c>
      <c r="G26" s="79"/>
      <c r="H26" s="80"/>
      <c r="I26" s="25">
        <v>10</v>
      </c>
      <c r="J26" s="74"/>
    </row>
    <row r="27" spans="1:10" ht="37.5" customHeight="1" x14ac:dyDescent="0.2">
      <c r="A27" s="165"/>
      <c r="B27" s="100"/>
      <c r="C27" s="155"/>
      <c r="D27" s="157"/>
      <c r="E27" s="159"/>
      <c r="F27" s="81" t="s">
        <v>105</v>
      </c>
      <c r="G27" s="82"/>
      <c r="H27" s="83"/>
      <c r="I27" s="25">
        <v>0</v>
      </c>
      <c r="J27" s="74"/>
    </row>
    <row r="28" spans="1:10" ht="51.75" customHeight="1" x14ac:dyDescent="0.2">
      <c r="A28" s="165"/>
      <c r="B28" s="87" t="s">
        <v>106</v>
      </c>
      <c r="C28" s="187">
        <v>6</v>
      </c>
      <c r="D28" s="170">
        <f>SUM(I28:I30)</f>
        <v>108</v>
      </c>
      <c r="E28" s="191">
        <f>+D28/C28</f>
        <v>18</v>
      </c>
      <c r="F28" s="81" t="s">
        <v>107</v>
      </c>
      <c r="G28" s="82"/>
      <c r="H28" s="83"/>
      <c r="I28" s="25">
        <v>4</v>
      </c>
      <c r="J28" s="74" t="s">
        <v>215</v>
      </c>
    </row>
    <row r="29" spans="1:10" ht="40.5" customHeight="1" x14ac:dyDescent="0.2">
      <c r="A29" s="165"/>
      <c r="B29" s="88"/>
      <c r="C29" s="188"/>
      <c r="D29" s="190"/>
      <c r="E29" s="192"/>
      <c r="F29" s="81" t="s">
        <v>108</v>
      </c>
      <c r="G29" s="82"/>
      <c r="H29" s="83"/>
      <c r="I29" s="25">
        <v>104</v>
      </c>
      <c r="J29" s="74"/>
    </row>
    <row r="30" spans="1:10" ht="51.75" customHeight="1" x14ac:dyDescent="0.2">
      <c r="A30" s="165"/>
      <c r="B30" s="89"/>
      <c r="C30" s="189"/>
      <c r="D30" s="171"/>
      <c r="E30" s="192"/>
      <c r="F30" s="81" t="s">
        <v>109</v>
      </c>
      <c r="G30" s="82"/>
      <c r="H30" s="83"/>
      <c r="I30" s="25">
        <v>0</v>
      </c>
      <c r="J30" s="74"/>
    </row>
    <row r="31" spans="1:10" ht="51.75" customHeight="1" x14ac:dyDescent="0.2">
      <c r="A31" s="165"/>
      <c r="B31" s="99" t="s">
        <v>110</v>
      </c>
      <c r="C31" s="154">
        <v>90</v>
      </c>
      <c r="D31" s="167">
        <f>+I32/I20*100</f>
        <v>96.497701508029564</v>
      </c>
      <c r="E31" s="158">
        <f>+D31/C31</f>
        <v>1.0721966834225507</v>
      </c>
      <c r="F31" s="81" t="s">
        <v>111</v>
      </c>
      <c r="G31" s="82"/>
      <c r="H31" s="83"/>
      <c r="I31" s="37">
        <v>260661</v>
      </c>
      <c r="J31" s="124"/>
    </row>
    <row r="32" spans="1:10" ht="64" customHeight="1" x14ac:dyDescent="0.2">
      <c r="A32" s="165"/>
      <c r="B32" s="101"/>
      <c r="C32" s="166"/>
      <c r="D32" s="168"/>
      <c r="E32" s="169"/>
      <c r="F32" s="81" t="s">
        <v>112</v>
      </c>
      <c r="G32" s="82"/>
      <c r="H32" s="83"/>
      <c r="I32" s="25">
        <v>1305253</v>
      </c>
      <c r="J32" s="124"/>
    </row>
    <row r="33" spans="1:10" ht="33.75" customHeight="1" x14ac:dyDescent="0.2">
      <c r="A33" s="165"/>
      <c r="B33" s="99" t="s">
        <v>113</v>
      </c>
      <c r="C33" s="154">
        <v>7</v>
      </c>
      <c r="D33" s="193">
        <f>+I35/I20*100</f>
        <v>6.8755147394771354</v>
      </c>
      <c r="E33" s="158">
        <f>+D33/C33</f>
        <v>0.98221639135387651</v>
      </c>
      <c r="F33" s="81" t="s">
        <v>114</v>
      </c>
      <c r="G33" s="82"/>
      <c r="H33" s="83"/>
      <c r="I33" s="25">
        <v>3014</v>
      </c>
      <c r="J33" s="74"/>
    </row>
    <row r="34" spans="1:10" ht="30.75" customHeight="1" x14ac:dyDescent="0.2">
      <c r="A34" s="165"/>
      <c r="B34" s="100"/>
      <c r="C34" s="155"/>
      <c r="D34" s="194"/>
      <c r="E34" s="159"/>
      <c r="F34" s="81" t="s">
        <v>115</v>
      </c>
      <c r="G34" s="82"/>
      <c r="H34" s="83"/>
      <c r="I34" s="25">
        <v>103</v>
      </c>
      <c r="J34" s="74"/>
    </row>
    <row r="35" spans="1:10" ht="51.75" customHeight="1" x14ac:dyDescent="0.2">
      <c r="A35" s="165"/>
      <c r="B35" s="100"/>
      <c r="C35" s="155"/>
      <c r="D35" s="194"/>
      <c r="E35" s="159"/>
      <c r="F35" s="81" t="s">
        <v>116</v>
      </c>
      <c r="G35" s="82"/>
      <c r="H35" s="83"/>
      <c r="I35" s="25">
        <v>93000</v>
      </c>
      <c r="J35" s="74"/>
    </row>
    <row r="36" spans="1:10" ht="51.75" customHeight="1" x14ac:dyDescent="0.2">
      <c r="A36" s="165"/>
      <c r="B36" s="100"/>
      <c r="C36" s="155"/>
      <c r="D36" s="194"/>
      <c r="E36" s="159"/>
      <c r="F36" s="81" t="s">
        <v>117</v>
      </c>
      <c r="G36" s="82"/>
      <c r="H36" s="83"/>
      <c r="I36" s="25">
        <v>35</v>
      </c>
      <c r="J36" s="74"/>
    </row>
    <row r="37" spans="1:10" ht="66" customHeight="1" x14ac:dyDescent="0.2">
      <c r="A37" s="165"/>
      <c r="B37" s="101"/>
      <c r="C37" s="166"/>
      <c r="D37" s="195"/>
      <c r="E37" s="169"/>
      <c r="F37" s="81" t="s">
        <v>118</v>
      </c>
      <c r="G37" s="82"/>
      <c r="H37" s="83"/>
      <c r="I37" s="25">
        <v>54</v>
      </c>
      <c r="J37" s="74"/>
    </row>
    <row r="38" spans="1:10" ht="137" customHeight="1" x14ac:dyDescent="0.2">
      <c r="A38" s="165"/>
      <c r="B38" s="99" t="s">
        <v>178</v>
      </c>
      <c r="C38" s="154">
        <v>30</v>
      </c>
      <c r="D38" s="170">
        <v>33</v>
      </c>
      <c r="E38" s="150">
        <f>+D38/C38</f>
        <v>1.1000000000000001</v>
      </c>
      <c r="F38" s="81" t="s">
        <v>119</v>
      </c>
      <c r="G38" s="82"/>
      <c r="H38" s="83"/>
      <c r="I38" s="25">
        <v>32</v>
      </c>
      <c r="J38" s="74"/>
    </row>
    <row r="39" spans="1:10" ht="124.5" customHeight="1" x14ac:dyDescent="0.2">
      <c r="A39" s="165"/>
      <c r="B39" s="101"/>
      <c r="C39" s="166"/>
      <c r="D39" s="171"/>
      <c r="E39" s="151"/>
      <c r="F39" s="81" t="s">
        <v>120</v>
      </c>
      <c r="G39" s="82"/>
      <c r="H39" s="83"/>
      <c r="I39" s="25">
        <v>1</v>
      </c>
      <c r="J39" s="74"/>
    </row>
    <row r="40" spans="1:10" ht="39.75" customHeight="1" x14ac:dyDescent="0.2">
      <c r="A40" s="108" t="s">
        <v>241</v>
      </c>
      <c r="B40" s="87" t="s">
        <v>72</v>
      </c>
      <c r="C40" s="90">
        <v>21000</v>
      </c>
      <c r="D40" s="125">
        <f>SUM(I40:I43)</f>
        <v>11451</v>
      </c>
      <c r="E40" s="150">
        <f>+D40/C40</f>
        <v>0.54528571428571426</v>
      </c>
      <c r="F40" s="160" t="s">
        <v>73</v>
      </c>
      <c r="G40" s="160"/>
      <c r="H40" s="160"/>
      <c r="I40" s="25">
        <v>9367</v>
      </c>
      <c r="J40" s="74" t="s">
        <v>213</v>
      </c>
    </row>
    <row r="41" spans="1:10" ht="35.25" customHeight="1" x14ac:dyDescent="0.2">
      <c r="A41" s="109"/>
      <c r="B41" s="88"/>
      <c r="C41" s="91"/>
      <c r="D41" s="126"/>
      <c r="E41" s="153"/>
      <c r="F41" s="78" t="s">
        <v>74</v>
      </c>
      <c r="G41" s="79"/>
      <c r="H41" s="80"/>
      <c r="I41" s="25">
        <v>77</v>
      </c>
      <c r="J41" s="74"/>
    </row>
    <row r="42" spans="1:10" ht="39.75" customHeight="1" x14ac:dyDescent="0.2">
      <c r="A42" s="109"/>
      <c r="B42" s="88"/>
      <c r="C42" s="91"/>
      <c r="D42" s="126"/>
      <c r="E42" s="153"/>
      <c r="F42" s="81" t="s">
        <v>146</v>
      </c>
      <c r="G42" s="82"/>
      <c r="H42" s="83"/>
      <c r="I42" s="25">
        <v>165</v>
      </c>
      <c r="J42" s="74"/>
    </row>
    <row r="43" spans="1:10" ht="36" customHeight="1" x14ac:dyDescent="0.2">
      <c r="A43" s="109"/>
      <c r="B43" s="88"/>
      <c r="C43" s="91"/>
      <c r="D43" s="126"/>
      <c r="E43" s="153"/>
      <c r="F43" s="78" t="s">
        <v>75</v>
      </c>
      <c r="G43" s="79"/>
      <c r="H43" s="80"/>
      <c r="I43" s="25">
        <v>1842</v>
      </c>
      <c r="J43" s="74"/>
    </row>
    <row r="44" spans="1:10" ht="38.25" customHeight="1" x14ac:dyDescent="0.2">
      <c r="A44" s="109"/>
      <c r="B44" s="88"/>
      <c r="C44" s="91"/>
      <c r="D44" s="126"/>
      <c r="E44" s="153"/>
      <c r="F44" s="78" t="s">
        <v>76</v>
      </c>
      <c r="G44" s="79"/>
      <c r="H44" s="80"/>
      <c r="I44" s="25">
        <v>65</v>
      </c>
      <c r="J44" s="74"/>
    </row>
    <row r="45" spans="1:10" ht="34.5" customHeight="1" x14ac:dyDescent="0.2">
      <c r="A45" s="109"/>
      <c r="B45" s="88"/>
      <c r="C45" s="91"/>
      <c r="D45" s="126"/>
      <c r="E45" s="153"/>
      <c r="F45" s="78" t="s">
        <v>77</v>
      </c>
      <c r="G45" s="79"/>
      <c r="H45" s="80"/>
      <c r="I45" s="25">
        <v>15</v>
      </c>
      <c r="J45" s="74"/>
    </row>
    <row r="46" spans="1:10" ht="33.75" customHeight="1" x14ac:dyDescent="0.2">
      <c r="A46" s="109"/>
      <c r="B46" s="88"/>
      <c r="C46" s="91"/>
      <c r="D46" s="126"/>
      <c r="E46" s="153"/>
      <c r="F46" s="78" t="s">
        <v>78</v>
      </c>
      <c r="G46" s="79"/>
      <c r="H46" s="80"/>
      <c r="I46" s="25">
        <f>SUM(I47:I50)</f>
        <v>744</v>
      </c>
      <c r="J46" s="74"/>
    </row>
    <row r="47" spans="1:10" ht="38.25" customHeight="1" x14ac:dyDescent="0.2">
      <c r="A47" s="109"/>
      <c r="B47" s="88"/>
      <c r="C47" s="91"/>
      <c r="D47" s="126"/>
      <c r="E47" s="153"/>
      <c r="F47" s="78" t="s">
        <v>79</v>
      </c>
      <c r="G47" s="79"/>
      <c r="H47" s="80"/>
      <c r="I47" s="25">
        <v>581</v>
      </c>
      <c r="J47" s="74"/>
    </row>
    <row r="48" spans="1:10" ht="36.75" customHeight="1" x14ac:dyDescent="0.2">
      <c r="A48" s="109"/>
      <c r="B48" s="88"/>
      <c r="C48" s="91"/>
      <c r="D48" s="126"/>
      <c r="E48" s="153"/>
      <c r="F48" s="78" t="s">
        <v>80</v>
      </c>
      <c r="G48" s="79"/>
      <c r="H48" s="80"/>
      <c r="I48" s="25">
        <v>4</v>
      </c>
      <c r="J48" s="74"/>
    </row>
    <row r="49" spans="1:10" ht="51" customHeight="1" x14ac:dyDescent="0.2">
      <c r="A49" s="109"/>
      <c r="B49" s="88"/>
      <c r="C49" s="91"/>
      <c r="D49" s="126"/>
      <c r="E49" s="153"/>
      <c r="F49" s="81" t="s">
        <v>147</v>
      </c>
      <c r="G49" s="82"/>
      <c r="H49" s="83"/>
      <c r="I49" s="25">
        <v>13</v>
      </c>
      <c r="J49" s="74"/>
    </row>
    <row r="50" spans="1:10" ht="37.5" customHeight="1" x14ac:dyDescent="0.2">
      <c r="A50" s="109"/>
      <c r="B50" s="88"/>
      <c r="C50" s="91"/>
      <c r="D50" s="126"/>
      <c r="E50" s="153"/>
      <c r="F50" s="161" t="s">
        <v>81</v>
      </c>
      <c r="G50" s="162"/>
      <c r="H50" s="163"/>
      <c r="I50" s="25">
        <v>146</v>
      </c>
      <c r="J50" s="74"/>
    </row>
    <row r="51" spans="1:10" ht="29.25" customHeight="1" x14ac:dyDescent="0.2">
      <c r="A51" s="109"/>
      <c r="B51" s="88"/>
      <c r="C51" s="91"/>
      <c r="D51" s="126"/>
      <c r="E51" s="153"/>
      <c r="F51" s="78" t="s">
        <v>121</v>
      </c>
      <c r="G51" s="79"/>
      <c r="H51" s="80"/>
      <c r="I51" s="25">
        <v>4897</v>
      </c>
      <c r="J51" s="74"/>
    </row>
    <row r="52" spans="1:10" ht="27.75" customHeight="1" x14ac:dyDescent="0.2">
      <c r="A52" s="110"/>
      <c r="B52" s="89"/>
      <c r="C52" s="92"/>
      <c r="D52" s="127"/>
      <c r="E52" s="151"/>
      <c r="F52" s="78" t="s">
        <v>122</v>
      </c>
      <c r="G52" s="79"/>
      <c r="H52" s="80"/>
      <c r="I52" s="25">
        <v>508</v>
      </c>
      <c r="J52" s="74"/>
    </row>
    <row r="53" spans="1:10" ht="38.25" customHeight="1" x14ac:dyDescent="0.2">
      <c r="A53" s="108" t="s">
        <v>242</v>
      </c>
      <c r="B53" s="87" t="s">
        <v>144</v>
      </c>
      <c r="C53" s="90">
        <v>3</v>
      </c>
      <c r="D53" s="196">
        <f>+I55/I53</f>
        <v>8.2129119451086387E-3</v>
      </c>
      <c r="E53" s="150">
        <f>+D53/C53</f>
        <v>2.7376373150362131E-3</v>
      </c>
      <c r="F53" s="78" t="s">
        <v>123</v>
      </c>
      <c r="G53" s="79"/>
      <c r="H53" s="80"/>
      <c r="I53" s="25">
        <v>105809</v>
      </c>
      <c r="J53" s="74" t="s">
        <v>216</v>
      </c>
    </row>
    <row r="54" spans="1:10" ht="34.5" customHeight="1" x14ac:dyDescent="0.2">
      <c r="A54" s="109"/>
      <c r="B54" s="88"/>
      <c r="C54" s="91"/>
      <c r="D54" s="197"/>
      <c r="E54" s="153"/>
      <c r="F54" s="78" t="s">
        <v>124</v>
      </c>
      <c r="G54" s="79"/>
      <c r="H54" s="80"/>
      <c r="I54" s="25">
        <v>4701</v>
      </c>
      <c r="J54" s="74"/>
    </row>
    <row r="55" spans="1:10" ht="38.25" customHeight="1" x14ac:dyDescent="0.2">
      <c r="A55" s="109"/>
      <c r="B55" s="88"/>
      <c r="C55" s="91"/>
      <c r="D55" s="197"/>
      <c r="E55" s="153"/>
      <c r="F55" s="78" t="s">
        <v>125</v>
      </c>
      <c r="G55" s="79"/>
      <c r="H55" s="80"/>
      <c r="I55" s="25">
        <v>869</v>
      </c>
      <c r="J55" s="74"/>
    </row>
    <row r="56" spans="1:10" ht="48.75" customHeight="1" x14ac:dyDescent="0.2">
      <c r="A56" s="109"/>
      <c r="B56" s="88"/>
      <c r="C56" s="91"/>
      <c r="D56" s="197"/>
      <c r="E56" s="153"/>
      <c r="F56" s="78" t="s">
        <v>152</v>
      </c>
      <c r="G56" s="79"/>
      <c r="H56" s="80"/>
      <c r="I56" s="25">
        <v>1928</v>
      </c>
      <c r="J56" s="74"/>
    </row>
    <row r="57" spans="1:10" ht="48.75" customHeight="1" x14ac:dyDescent="0.2">
      <c r="A57" s="109"/>
      <c r="B57" s="88"/>
      <c r="C57" s="91"/>
      <c r="D57" s="197"/>
      <c r="E57" s="153"/>
      <c r="F57" s="78" t="s">
        <v>143</v>
      </c>
      <c r="G57" s="79"/>
      <c r="H57" s="80"/>
      <c r="I57" s="25">
        <v>0</v>
      </c>
      <c r="J57" s="74"/>
    </row>
    <row r="58" spans="1:10" ht="48.75" customHeight="1" x14ac:dyDescent="0.2">
      <c r="A58" s="109"/>
      <c r="B58" s="88"/>
      <c r="C58" s="91"/>
      <c r="D58" s="197"/>
      <c r="E58" s="153"/>
      <c r="F58" s="78" t="s">
        <v>126</v>
      </c>
      <c r="G58" s="79"/>
      <c r="H58" s="80"/>
      <c r="I58" s="25">
        <v>0</v>
      </c>
      <c r="J58" s="74"/>
    </row>
    <row r="59" spans="1:10" ht="79.5" customHeight="1" x14ac:dyDescent="0.2">
      <c r="A59" s="109"/>
      <c r="B59" s="88"/>
      <c r="C59" s="91"/>
      <c r="D59" s="197"/>
      <c r="E59" s="153"/>
      <c r="F59" s="78" t="s">
        <v>127</v>
      </c>
      <c r="G59" s="79"/>
      <c r="H59" s="80"/>
      <c r="I59" s="25">
        <v>0</v>
      </c>
      <c r="J59" s="74"/>
    </row>
    <row r="60" spans="1:10" ht="27" customHeight="1" x14ac:dyDescent="0.2">
      <c r="A60" s="109"/>
      <c r="B60" s="89"/>
      <c r="C60" s="92"/>
      <c r="D60" s="198"/>
      <c r="E60" s="151"/>
      <c r="F60" s="81" t="s">
        <v>128</v>
      </c>
      <c r="G60" s="82"/>
      <c r="H60" s="83"/>
      <c r="I60" s="25">
        <v>16</v>
      </c>
      <c r="J60" s="74"/>
    </row>
    <row r="61" spans="1:10" ht="72" customHeight="1" x14ac:dyDescent="0.2">
      <c r="A61" s="109"/>
      <c r="B61" s="87" t="s">
        <v>234</v>
      </c>
      <c r="C61" s="90">
        <v>0</v>
      </c>
      <c r="D61" s="125">
        <v>0</v>
      </c>
      <c r="E61" s="150" t="e">
        <f>+D61/C61</f>
        <v>#DIV/0!</v>
      </c>
      <c r="F61" s="78" t="s">
        <v>129</v>
      </c>
      <c r="G61" s="79"/>
      <c r="H61" s="80"/>
      <c r="I61" s="21">
        <v>0</v>
      </c>
      <c r="J61" s="74" t="s">
        <v>229</v>
      </c>
    </row>
    <row r="62" spans="1:10" ht="82.5" customHeight="1" x14ac:dyDescent="0.2">
      <c r="A62" s="109"/>
      <c r="B62" s="89"/>
      <c r="C62" s="92"/>
      <c r="D62" s="127"/>
      <c r="E62" s="151"/>
      <c r="F62" s="78" t="s">
        <v>179</v>
      </c>
      <c r="G62" s="79"/>
      <c r="H62" s="80"/>
      <c r="I62" s="21">
        <v>0</v>
      </c>
      <c r="J62" s="74"/>
    </row>
    <row r="63" spans="1:10" ht="54" customHeight="1" x14ac:dyDescent="0.2">
      <c r="A63" s="109"/>
      <c r="B63" s="87" t="s">
        <v>230</v>
      </c>
      <c r="C63" s="90">
        <v>0</v>
      </c>
      <c r="D63" s="125" t="e">
        <f>+I64/I63*100</f>
        <v>#DIV/0!</v>
      </c>
      <c r="E63" s="150" t="e">
        <f>+D63/C63</f>
        <v>#DIV/0!</v>
      </c>
      <c r="F63" s="78" t="s">
        <v>153</v>
      </c>
      <c r="G63" s="79"/>
      <c r="H63" s="80"/>
      <c r="I63" s="21"/>
      <c r="J63" s="74" t="s">
        <v>229</v>
      </c>
    </row>
    <row r="64" spans="1:10" ht="54.75" customHeight="1" x14ac:dyDescent="0.2">
      <c r="A64" s="109"/>
      <c r="B64" s="89"/>
      <c r="C64" s="92"/>
      <c r="D64" s="127"/>
      <c r="E64" s="151"/>
      <c r="F64" s="78" t="s">
        <v>154</v>
      </c>
      <c r="G64" s="79"/>
      <c r="H64" s="80"/>
      <c r="I64" s="21"/>
      <c r="J64" s="74"/>
    </row>
    <row r="65" spans="1:10" ht="111.75" customHeight="1" x14ac:dyDescent="0.2">
      <c r="A65" s="109"/>
      <c r="B65" s="22" t="s">
        <v>231</v>
      </c>
      <c r="C65" s="24">
        <v>0</v>
      </c>
      <c r="D65" s="25" t="e">
        <f>+I64/I65*100</f>
        <v>#DIV/0!</v>
      </c>
      <c r="E65" s="26" t="e">
        <f>+D65/C65</f>
        <v>#DIV/0!</v>
      </c>
      <c r="F65" s="78" t="s">
        <v>155</v>
      </c>
      <c r="G65" s="79"/>
      <c r="H65" s="80"/>
      <c r="I65" s="21"/>
      <c r="J65" s="57" t="s">
        <v>229</v>
      </c>
    </row>
    <row r="66" spans="1:10" ht="54.75" customHeight="1" x14ac:dyDescent="0.2">
      <c r="A66" s="109"/>
      <c r="B66" s="87" t="s">
        <v>232</v>
      </c>
      <c r="C66" s="90">
        <v>0</v>
      </c>
      <c r="D66" s="125" t="e">
        <f>+I67/I66*100-100</f>
        <v>#DIV/0!</v>
      </c>
      <c r="E66" s="150" t="e">
        <f>+D66/C66</f>
        <v>#DIV/0!</v>
      </c>
      <c r="F66" s="78" t="s">
        <v>156</v>
      </c>
      <c r="G66" s="79"/>
      <c r="H66" s="80"/>
      <c r="I66" s="21"/>
      <c r="J66" s="74" t="s">
        <v>229</v>
      </c>
    </row>
    <row r="67" spans="1:10" ht="43.5" customHeight="1" x14ac:dyDescent="0.2">
      <c r="A67" s="109"/>
      <c r="B67" s="89"/>
      <c r="C67" s="92"/>
      <c r="D67" s="127"/>
      <c r="E67" s="151"/>
      <c r="F67" s="78" t="s">
        <v>157</v>
      </c>
      <c r="G67" s="79"/>
      <c r="H67" s="80"/>
      <c r="I67" s="21"/>
      <c r="J67" s="74"/>
    </row>
    <row r="68" spans="1:10" ht="96.75" customHeight="1" x14ac:dyDescent="0.2">
      <c r="A68" s="110"/>
      <c r="B68" s="22" t="s">
        <v>233</v>
      </c>
      <c r="C68" s="24">
        <v>0</v>
      </c>
      <c r="D68" s="25"/>
      <c r="E68" s="26" t="e">
        <f>+D68/C68</f>
        <v>#DIV/0!</v>
      </c>
      <c r="F68" s="78" t="s">
        <v>151</v>
      </c>
      <c r="G68" s="79"/>
      <c r="H68" s="80"/>
      <c r="I68" s="21"/>
      <c r="J68" s="57" t="s">
        <v>229</v>
      </c>
    </row>
    <row r="69" spans="1:10" ht="21" customHeight="1" x14ac:dyDescent="0.2">
      <c r="A69" s="143" t="s">
        <v>82</v>
      </c>
      <c r="B69" s="144"/>
      <c r="C69" s="144"/>
      <c r="D69" s="144"/>
      <c r="E69" s="144"/>
      <c r="F69" s="144"/>
      <c r="G69" s="144"/>
      <c r="H69" s="144"/>
      <c r="I69" s="144"/>
      <c r="J69" s="144"/>
    </row>
    <row r="70" spans="1:10" ht="36.75" customHeight="1" x14ac:dyDescent="0.2">
      <c r="A70" s="108" t="s">
        <v>243</v>
      </c>
      <c r="B70" s="87" t="s">
        <v>83</v>
      </c>
      <c r="C70" s="90">
        <v>9</v>
      </c>
      <c r="D70" s="125">
        <v>9</v>
      </c>
      <c r="E70" s="150">
        <f>+D70/C70</f>
        <v>1</v>
      </c>
      <c r="F70" s="81" t="s">
        <v>84</v>
      </c>
      <c r="G70" s="82"/>
      <c r="H70" s="83"/>
      <c r="I70" s="21">
        <v>8</v>
      </c>
      <c r="J70" s="74"/>
    </row>
    <row r="71" spans="1:10" ht="36.75" customHeight="1" x14ac:dyDescent="0.2">
      <c r="A71" s="109"/>
      <c r="B71" s="88"/>
      <c r="C71" s="91"/>
      <c r="D71" s="126"/>
      <c r="E71" s="153"/>
      <c r="F71" s="81" t="s">
        <v>85</v>
      </c>
      <c r="G71" s="82"/>
      <c r="H71" s="83"/>
      <c r="I71" s="21">
        <v>1</v>
      </c>
      <c r="J71" s="74"/>
    </row>
    <row r="72" spans="1:10" ht="36" customHeight="1" x14ac:dyDescent="0.2">
      <c r="A72" s="109"/>
      <c r="B72" s="88"/>
      <c r="C72" s="92"/>
      <c r="D72" s="127"/>
      <c r="E72" s="151"/>
      <c r="F72" s="81" t="s">
        <v>130</v>
      </c>
      <c r="G72" s="82"/>
      <c r="H72" s="83"/>
      <c r="I72" s="21">
        <v>195</v>
      </c>
      <c r="J72" s="74"/>
    </row>
    <row r="73" spans="1:10" ht="67" customHeight="1" x14ac:dyDescent="0.2">
      <c r="A73" s="109"/>
      <c r="B73" s="22" t="s">
        <v>86</v>
      </c>
      <c r="C73" s="24">
        <v>46</v>
      </c>
      <c r="D73" s="25">
        <v>45</v>
      </c>
      <c r="E73" s="26">
        <f>+D73/C73</f>
        <v>0.97826086956521741</v>
      </c>
      <c r="F73" s="81" t="s">
        <v>87</v>
      </c>
      <c r="G73" s="82"/>
      <c r="H73" s="83"/>
      <c r="I73" s="25">
        <v>126</v>
      </c>
      <c r="J73" s="57"/>
    </row>
    <row r="74" spans="1:10" ht="66" customHeight="1" x14ac:dyDescent="0.2">
      <c r="A74" s="109"/>
      <c r="B74" s="32" t="s">
        <v>145</v>
      </c>
      <c r="C74" s="24">
        <v>2</v>
      </c>
      <c r="D74" s="25">
        <v>16</v>
      </c>
      <c r="E74" s="26">
        <f>+D74/C74</f>
        <v>8</v>
      </c>
      <c r="F74" s="152"/>
      <c r="G74" s="152"/>
      <c r="H74" s="152"/>
      <c r="I74" s="152"/>
      <c r="J74" s="57" t="s">
        <v>219</v>
      </c>
    </row>
    <row r="75" spans="1:10" ht="51.75" customHeight="1" x14ac:dyDescent="0.2">
      <c r="A75" s="109"/>
      <c r="B75" s="87" t="s">
        <v>131</v>
      </c>
      <c r="C75" s="90">
        <v>1</v>
      </c>
      <c r="D75" s="125">
        <f>SUM(I75:I76)</f>
        <v>1</v>
      </c>
      <c r="E75" s="150">
        <f>+D75/C75</f>
        <v>1</v>
      </c>
      <c r="F75" s="81" t="s">
        <v>132</v>
      </c>
      <c r="G75" s="82"/>
      <c r="H75" s="83"/>
      <c r="I75" s="25">
        <v>1</v>
      </c>
      <c r="J75" s="74"/>
    </row>
    <row r="76" spans="1:10" ht="51.75" customHeight="1" x14ac:dyDescent="0.2">
      <c r="A76" s="110"/>
      <c r="B76" s="89"/>
      <c r="C76" s="92"/>
      <c r="D76" s="127"/>
      <c r="E76" s="151"/>
      <c r="F76" s="81" t="s">
        <v>133</v>
      </c>
      <c r="G76" s="82"/>
      <c r="H76" s="83"/>
      <c r="I76" s="25">
        <v>0</v>
      </c>
      <c r="J76" s="74"/>
    </row>
    <row r="77" spans="1:10" ht="59" customHeight="1" x14ac:dyDescent="0.2">
      <c r="A77" s="108" t="s">
        <v>252</v>
      </c>
      <c r="B77" s="33" t="s">
        <v>134</v>
      </c>
      <c r="C77" s="20">
        <v>3</v>
      </c>
      <c r="D77" s="25">
        <v>1</v>
      </c>
      <c r="E77" s="9">
        <f>+D77/C77</f>
        <v>0.33333333333333331</v>
      </c>
      <c r="F77" s="81"/>
      <c r="G77" s="82"/>
      <c r="H77" s="82"/>
      <c r="I77" s="83"/>
      <c r="J77" s="58" t="s">
        <v>238</v>
      </c>
    </row>
    <row r="78" spans="1:10" ht="38.25" customHeight="1" x14ac:dyDescent="0.2">
      <c r="A78" s="109"/>
      <c r="B78" s="87" t="s">
        <v>135</v>
      </c>
      <c r="C78" s="90">
        <v>0</v>
      </c>
      <c r="D78" s="125">
        <f>SUM(I78:I79)</f>
        <v>0</v>
      </c>
      <c r="E78" s="150" t="e">
        <f>+D78/C78</f>
        <v>#DIV/0!</v>
      </c>
      <c r="F78" s="78" t="s">
        <v>180</v>
      </c>
      <c r="G78" s="79"/>
      <c r="H78" s="80"/>
      <c r="I78" s="25">
        <v>0</v>
      </c>
      <c r="J78" s="74"/>
    </row>
    <row r="79" spans="1:10" ht="50.25" customHeight="1" x14ac:dyDescent="0.2">
      <c r="A79" s="109"/>
      <c r="B79" s="89"/>
      <c r="C79" s="92"/>
      <c r="D79" s="127"/>
      <c r="E79" s="151"/>
      <c r="F79" s="78" t="s">
        <v>181</v>
      </c>
      <c r="G79" s="79"/>
      <c r="H79" s="80"/>
      <c r="I79" s="25">
        <v>0</v>
      </c>
      <c r="J79" s="74"/>
    </row>
    <row r="80" spans="1:10" ht="39.75" customHeight="1" x14ac:dyDescent="0.2">
      <c r="A80" s="109"/>
      <c r="B80" s="87" t="s">
        <v>136</v>
      </c>
      <c r="C80" s="90">
        <v>4</v>
      </c>
      <c r="D80" s="125">
        <v>4</v>
      </c>
      <c r="E80" s="150">
        <f>+D80/C80</f>
        <v>1</v>
      </c>
      <c r="F80" s="78" t="s">
        <v>137</v>
      </c>
      <c r="G80" s="79"/>
      <c r="H80" s="80"/>
      <c r="I80" s="25">
        <v>4</v>
      </c>
      <c r="J80" s="74"/>
    </row>
    <row r="81" spans="1:10" ht="226" customHeight="1" x14ac:dyDescent="0.2">
      <c r="A81" s="109"/>
      <c r="B81" s="89"/>
      <c r="C81" s="92"/>
      <c r="D81" s="127"/>
      <c r="E81" s="151"/>
      <c r="F81" s="78" t="s">
        <v>182</v>
      </c>
      <c r="G81" s="79"/>
      <c r="H81" s="80"/>
      <c r="I81" s="25">
        <v>0</v>
      </c>
      <c r="J81" s="74"/>
    </row>
    <row r="82" spans="1:10" ht="64" customHeight="1" x14ac:dyDescent="0.2">
      <c r="A82" s="108" t="s">
        <v>253</v>
      </c>
      <c r="B82" s="87" t="s">
        <v>138</v>
      </c>
      <c r="C82" s="90">
        <v>3</v>
      </c>
      <c r="D82" s="125">
        <v>11</v>
      </c>
      <c r="E82" s="150">
        <f>+D82/C82</f>
        <v>3.6666666666666665</v>
      </c>
      <c r="F82" s="149" t="s">
        <v>139</v>
      </c>
      <c r="G82" s="149"/>
      <c r="H82" s="149"/>
      <c r="I82" s="25">
        <v>2621</v>
      </c>
      <c r="J82" s="74" t="s">
        <v>217</v>
      </c>
    </row>
    <row r="83" spans="1:10" ht="60" customHeight="1" x14ac:dyDescent="0.2">
      <c r="A83" s="109"/>
      <c r="B83" s="89"/>
      <c r="C83" s="92"/>
      <c r="D83" s="127"/>
      <c r="E83" s="151"/>
      <c r="F83" s="149" t="s">
        <v>140</v>
      </c>
      <c r="G83" s="149"/>
      <c r="H83" s="149"/>
      <c r="I83" s="25">
        <v>705</v>
      </c>
      <c r="J83" s="74"/>
    </row>
    <row r="84" spans="1:10" ht="46.5" customHeight="1" x14ac:dyDescent="0.2">
      <c r="A84" s="109"/>
      <c r="B84" s="87" t="s">
        <v>88</v>
      </c>
      <c r="C84" s="90">
        <v>25</v>
      </c>
      <c r="D84" s="93">
        <v>23</v>
      </c>
      <c r="E84" s="96">
        <f>+D84/C84</f>
        <v>0.92</v>
      </c>
      <c r="F84" s="114" t="s">
        <v>89</v>
      </c>
      <c r="G84" s="115"/>
      <c r="H84" s="116"/>
      <c r="I84" s="21">
        <v>20</v>
      </c>
      <c r="J84" s="74"/>
    </row>
    <row r="85" spans="1:10" ht="48" customHeight="1" x14ac:dyDescent="0.2">
      <c r="A85" s="109"/>
      <c r="B85" s="88"/>
      <c r="C85" s="91"/>
      <c r="D85" s="94"/>
      <c r="E85" s="97"/>
      <c r="F85" s="114" t="s">
        <v>90</v>
      </c>
      <c r="G85" s="115"/>
      <c r="H85" s="116"/>
      <c r="I85" s="21">
        <v>2</v>
      </c>
      <c r="J85" s="74"/>
    </row>
    <row r="86" spans="1:10" ht="39" customHeight="1" x14ac:dyDescent="0.2">
      <c r="A86" s="109"/>
      <c r="B86" s="88"/>
      <c r="C86" s="91"/>
      <c r="D86" s="94"/>
      <c r="E86" s="97"/>
      <c r="F86" s="114" t="s">
        <v>91</v>
      </c>
      <c r="G86" s="115"/>
      <c r="H86" s="116"/>
      <c r="I86" s="21">
        <v>0</v>
      </c>
      <c r="J86" s="74"/>
    </row>
    <row r="87" spans="1:10" ht="51.75" customHeight="1" x14ac:dyDescent="0.2">
      <c r="A87" s="109"/>
      <c r="B87" s="88"/>
      <c r="C87" s="91"/>
      <c r="D87" s="94"/>
      <c r="E87" s="97"/>
      <c r="F87" s="114" t="s">
        <v>92</v>
      </c>
      <c r="G87" s="115"/>
      <c r="H87" s="116"/>
      <c r="I87" s="21">
        <v>1</v>
      </c>
      <c r="J87" s="74"/>
    </row>
    <row r="88" spans="1:10" ht="296" customHeight="1" x14ac:dyDescent="0.2">
      <c r="A88" s="109"/>
      <c r="B88" s="89"/>
      <c r="C88" s="92"/>
      <c r="D88" s="95"/>
      <c r="E88" s="98"/>
      <c r="F88" s="114" t="s">
        <v>93</v>
      </c>
      <c r="G88" s="115"/>
      <c r="H88" s="116"/>
      <c r="I88" s="21">
        <v>0</v>
      </c>
      <c r="J88" s="74"/>
    </row>
    <row r="89" spans="1:10" ht="58" customHeight="1" x14ac:dyDescent="0.2">
      <c r="A89" s="108" t="s">
        <v>244</v>
      </c>
      <c r="B89" s="34" t="s">
        <v>94</v>
      </c>
      <c r="C89" s="35" t="s">
        <v>192</v>
      </c>
      <c r="D89" s="39"/>
      <c r="E89" s="40" t="e">
        <f>+D89/C89</f>
        <v>#VALUE!</v>
      </c>
      <c r="F89" s="81" t="s">
        <v>95</v>
      </c>
      <c r="G89" s="82"/>
      <c r="H89" s="83"/>
      <c r="I89" s="25">
        <v>0</v>
      </c>
      <c r="J89" s="57"/>
    </row>
    <row r="90" spans="1:10" ht="287.25" customHeight="1" x14ac:dyDescent="0.2">
      <c r="A90" s="110"/>
      <c r="B90" s="34" t="s">
        <v>184</v>
      </c>
      <c r="C90" s="35" t="s">
        <v>192</v>
      </c>
      <c r="D90" s="39"/>
      <c r="E90" s="40" t="e">
        <f>+D90/C90</f>
        <v>#VALUE!</v>
      </c>
      <c r="F90" s="78" t="s">
        <v>141</v>
      </c>
      <c r="G90" s="79"/>
      <c r="H90" s="80"/>
      <c r="I90" s="37">
        <v>19197</v>
      </c>
      <c r="J90" s="57"/>
    </row>
    <row r="91" spans="1:10" ht="65.25" customHeight="1" x14ac:dyDescent="0.2">
      <c r="A91" s="67" t="s">
        <v>245</v>
      </c>
      <c r="B91" s="7" t="s">
        <v>142</v>
      </c>
      <c r="C91" s="20">
        <v>4</v>
      </c>
      <c r="D91" s="25">
        <v>4</v>
      </c>
      <c r="E91" s="9">
        <f>+D91/C91</f>
        <v>1</v>
      </c>
      <c r="F91" s="141"/>
      <c r="G91" s="141"/>
      <c r="H91" s="141"/>
      <c r="I91" s="142"/>
      <c r="J91" s="57"/>
    </row>
    <row r="92" spans="1:10" ht="22.5" customHeight="1" x14ac:dyDescent="0.2">
      <c r="A92" s="143" t="s">
        <v>166</v>
      </c>
      <c r="B92" s="144"/>
      <c r="C92" s="144"/>
      <c r="D92" s="144"/>
      <c r="E92" s="144"/>
      <c r="F92" s="144"/>
      <c r="G92" s="144"/>
      <c r="H92" s="144"/>
      <c r="I92" s="144"/>
      <c r="J92" s="144"/>
    </row>
    <row r="93" spans="1:10" ht="19" x14ac:dyDescent="0.2">
      <c r="A93" s="85" t="s">
        <v>167</v>
      </c>
      <c r="B93" s="145"/>
      <c r="C93" s="145"/>
      <c r="D93" s="145"/>
      <c r="E93" s="145"/>
      <c r="F93" s="145"/>
      <c r="G93" s="145"/>
      <c r="H93" s="145"/>
      <c r="I93" s="145"/>
      <c r="J93" s="145"/>
    </row>
    <row r="94" spans="1:10" ht="32.25" customHeight="1" x14ac:dyDescent="0.2">
      <c r="A94" s="146" t="s">
        <v>235</v>
      </c>
      <c r="B94" s="99" t="s">
        <v>0</v>
      </c>
      <c r="C94" s="102">
        <v>100</v>
      </c>
      <c r="D94" s="134">
        <f>(I94-I95)*100/I94</f>
        <v>87.337662337662337</v>
      </c>
      <c r="E94" s="96">
        <f>+D94/C94</f>
        <v>0.87337662337662336</v>
      </c>
      <c r="F94" s="78" t="s">
        <v>1</v>
      </c>
      <c r="G94" s="79"/>
      <c r="H94" s="80"/>
      <c r="I94" s="25">
        <f>SUM(I97,I99+1)</f>
        <v>308</v>
      </c>
      <c r="J94" s="74" t="s">
        <v>220</v>
      </c>
    </row>
    <row r="95" spans="1:10" ht="271" customHeight="1" x14ac:dyDescent="0.2">
      <c r="A95" s="147"/>
      <c r="B95" s="101"/>
      <c r="C95" s="104"/>
      <c r="D95" s="135"/>
      <c r="E95" s="98"/>
      <c r="F95" s="81" t="s">
        <v>45</v>
      </c>
      <c r="G95" s="82"/>
      <c r="H95" s="83"/>
      <c r="I95" s="25">
        <v>39</v>
      </c>
      <c r="J95" s="74"/>
    </row>
    <row r="96" spans="1:10" ht="54.75" customHeight="1" x14ac:dyDescent="0.2">
      <c r="A96" s="147"/>
      <c r="B96" s="34" t="s">
        <v>37</v>
      </c>
      <c r="C96" s="35">
        <v>9</v>
      </c>
      <c r="D96" s="48">
        <f>(I94-I96)/I96</f>
        <v>8.0588235294117645</v>
      </c>
      <c r="E96" s="40">
        <f>+D96/C96</f>
        <v>0.89542483660130712</v>
      </c>
      <c r="F96" s="78" t="s">
        <v>65</v>
      </c>
      <c r="G96" s="79"/>
      <c r="H96" s="80"/>
      <c r="I96" s="25">
        <v>34</v>
      </c>
      <c r="J96" s="57"/>
    </row>
    <row r="97" spans="1:10" ht="36" customHeight="1" x14ac:dyDescent="0.2">
      <c r="A97" s="147"/>
      <c r="B97" s="99" t="s">
        <v>31</v>
      </c>
      <c r="C97" s="102">
        <v>0.33</v>
      </c>
      <c r="D97" s="138">
        <f>I97/I99</f>
        <v>0.29535864978902954</v>
      </c>
      <c r="E97" s="96">
        <f>+D97/C97</f>
        <v>0.89502621148190764</v>
      </c>
      <c r="F97" s="78" t="s">
        <v>30</v>
      </c>
      <c r="G97" s="79"/>
      <c r="H97" s="80"/>
      <c r="I97" s="25">
        <v>70</v>
      </c>
      <c r="J97" s="74" t="s">
        <v>214</v>
      </c>
    </row>
    <row r="98" spans="1:10" ht="36.75" customHeight="1" x14ac:dyDescent="0.2">
      <c r="A98" s="147"/>
      <c r="B98" s="100"/>
      <c r="C98" s="103"/>
      <c r="D98" s="139"/>
      <c r="E98" s="97"/>
      <c r="F98" s="81" t="s">
        <v>32</v>
      </c>
      <c r="G98" s="82"/>
      <c r="H98" s="83"/>
      <c r="I98" s="25">
        <v>39</v>
      </c>
      <c r="J98" s="74"/>
    </row>
    <row r="99" spans="1:10" ht="60" customHeight="1" x14ac:dyDescent="0.2">
      <c r="A99" s="148"/>
      <c r="B99" s="101"/>
      <c r="C99" s="104"/>
      <c r="D99" s="140"/>
      <c r="E99" s="98"/>
      <c r="F99" s="78" t="s">
        <v>38</v>
      </c>
      <c r="G99" s="79"/>
      <c r="H99" s="80"/>
      <c r="I99" s="25">
        <v>237</v>
      </c>
      <c r="J99" s="74"/>
    </row>
    <row r="100" spans="1:10" ht="45.75" customHeight="1" x14ac:dyDescent="0.2">
      <c r="A100" s="108" t="s">
        <v>246</v>
      </c>
      <c r="B100" s="99" t="s">
        <v>2</v>
      </c>
      <c r="C100" s="102">
        <v>40</v>
      </c>
      <c r="D100" s="134">
        <f>I100*100/I94</f>
        <v>36.038961038961041</v>
      </c>
      <c r="E100" s="96">
        <f>+D100/C100</f>
        <v>0.90097402597402598</v>
      </c>
      <c r="F100" s="78" t="s">
        <v>3</v>
      </c>
      <c r="G100" s="79"/>
      <c r="H100" s="80"/>
      <c r="I100" s="25">
        <v>111</v>
      </c>
      <c r="J100" s="74"/>
    </row>
    <row r="101" spans="1:10" ht="389.25" customHeight="1" x14ac:dyDescent="0.2">
      <c r="A101" s="110"/>
      <c r="B101" s="101"/>
      <c r="C101" s="104"/>
      <c r="D101" s="135"/>
      <c r="E101" s="98"/>
      <c r="F101" s="81" t="s">
        <v>4</v>
      </c>
      <c r="G101" s="82"/>
      <c r="H101" s="83"/>
      <c r="I101" s="44">
        <f>I127/I94</f>
        <v>14.60064935064935</v>
      </c>
      <c r="J101" s="74"/>
    </row>
    <row r="102" spans="1:10" ht="19" x14ac:dyDescent="0.25">
      <c r="A102" s="136" t="s">
        <v>168</v>
      </c>
      <c r="B102" s="136"/>
      <c r="C102" s="136"/>
      <c r="D102" s="136"/>
      <c r="E102" s="136"/>
      <c r="F102" s="136"/>
      <c r="G102" s="136"/>
      <c r="H102" s="136"/>
      <c r="I102" s="136"/>
      <c r="J102" s="137"/>
    </row>
    <row r="103" spans="1:10" ht="31.5" customHeight="1" x14ac:dyDescent="0.2">
      <c r="A103" s="108" t="s">
        <v>247</v>
      </c>
      <c r="B103" s="87" t="s">
        <v>63</v>
      </c>
      <c r="C103" s="90">
        <v>550000</v>
      </c>
      <c r="D103" s="93">
        <f>SUM(I107:I109)</f>
        <v>396000</v>
      </c>
      <c r="E103" s="96">
        <f>+D103/C103</f>
        <v>0.72</v>
      </c>
      <c r="F103" s="114" t="s">
        <v>16</v>
      </c>
      <c r="G103" s="115"/>
      <c r="H103" s="116"/>
      <c r="I103" s="42">
        <f>SUM(I104,D103,I110,D111)</f>
        <v>8802019.3100000005</v>
      </c>
      <c r="J103" s="74" t="s">
        <v>223</v>
      </c>
    </row>
    <row r="104" spans="1:10" ht="30.75" customHeight="1" x14ac:dyDescent="0.2">
      <c r="A104" s="129"/>
      <c r="B104" s="88"/>
      <c r="C104" s="91"/>
      <c r="D104" s="94"/>
      <c r="E104" s="97"/>
      <c r="F104" s="114" t="s">
        <v>64</v>
      </c>
      <c r="G104" s="115"/>
      <c r="H104" s="116"/>
      <c r="I104" s="42">
        <f>SUM(I105:I106)</f>
        <v>5263111.42</v>
      </c>
      <c r="J104" s="74"/>
    </row>
    <row r="105" spans="1:10" ht="39" customHeight="1" x14ac:dyDescent="0.2">
      <c r="A105" s="129"/>
      <c r="B105" s="88"/>
      <c r="C105" s="91"/>
      <c r="D105" s="94"/>
      <c r="E105" s="97"/>
      <c r="F105" s="81" t="s">
        <v>50</v>
      </c>
      <c r="G105" s="82"/>
      <c r="H105" s="83"/>
      <c r="I105" s="43">
        <v>5084711.42</v>
      </c>
      <c r="J105" s="74"/>
    </row>
    <row r="106" spans="1:10" ht="64.5" customHeight="1" x14ac:dyDescent="0.2">
      <c r="A106" s="129"/>
      <c r="B106" s="88"/>
      <c r="C106" s="91"/>
      <c r="D106" s="94"/>
      <c r="E106" s="97"/>
      <c r="F106" s="81" t="s">
        <v>51</v>
      </c>
      <c r="G106" s="82"/>
      <c r="H106" s="83"/>
      <c r="I106" s="41">
        <v>178400</v>
      </c>
      <c r="J106" s="74"/>
    </row>
    <row r="107" spans="1:10" ht="41.25" customHeight="1" x14ac:dyDescent="0.2">
      <c r="A107" s="129"/>
      <c r="B107" s="88"/>
      <c r="C107" s="91"/>
      <c r="D107" s="94"/>
      <c r="E107" s="97"/>
      <c r="F107" s="81" t="s">
        <v>53</v>
      </c>
      <c r="G107" s="82"/>
      <c r="H107" s="83"/>
      <c r="I107" s="41">
        <v>318285</v>
      </c>
      <c r="J107" s="74"/>
    </row>
    <row r="108" spans="1:10" ht="40.5" customHeight="1" x14ac:dyDescent="0.2">
      <c r="A108" s="129"/>
      <c r="B108" s="88"/>
      <c r="C108" s="91"/>
      <c r="D108" s="94"/>
      <c r="E108" s="97"/>
      <c r="F108" s="81" t="s">
        <v>54</v>
      </c>
      <c r="G108" s="82"/>
      <c r="H108" s="83"/>
      <c r="I108" s="41">
        <v>58189</v>
      </c>
      <c r="J108" s="74"/>
    </row>
    <row r="109" spans="1:10" ht="38.25" customHeight="1" x14ac:dyDescent="0.2">
      <c r="A109" s="129"/>
      <c r="B109" s="88"/>
      <c r="C109" s="91"/>
      <c r="D109" s="94"/>
      <c r="E109" s="97"/>
      <c r="F109" s="81" t="s">
        <v>52</v>
      </c>
      <c r="G109" s="82"/>
      <c r="H109" s="83"/>
      <c r="I109" s="41">
        <v>19526</v>
      </c>
      <c r="J109" s="74"/>
    </row>
    <row r="110" spans="1:10" ht="39" customHeight="1" x14ac:dyDescent="0.2">
      <c r="A110" s="129"/>
      <c r="B110" s="89"/>
      <c r="C110" s="92"/>
      <c r="D110" s="95"/>
      <c r="E110" s="98"/>
      <c r="F110" s="81" t="s">
        <v>158</v>
      </c>
      <c r="G110" s="82"/>
      <c r="H110" s="83"/>
      <c r="I110" s="41">
        <v>255000</v>
      </c>
      <c r="J110" s="74"/>
    </row>
    <row r="111" spans="1:10" ht="36" customHeight="1" x14ac:dyDescent="0.2">
      <c r="A111" s="129"/>
      <c r="B111" s="99" t="s">
        <v>17</v>
      </c>
      <c r="C111" s="102">
        <v>2850000</v>
      </c>
      <c r="D111" s="118">
        <f>SUM(I111:I114)</f>
        <v>2887907.89</v>
      </c>
      <c r="E111" s="121">
        <f>+D111/C111</f>
        <v>1.0133010140350878</v>
      </c>
      <c r="F111" s="114" t="s">
        <v>18</v>
      </c>
      <c r="G111" s="115"/>
      <c r="H111" s="116"/>
      <c r="I111" s="25">
        <f>314930+2040+1440+34168+8000+20000+1400</f>
        <v>381978</v>
      </c>
      <c r="J111" s="74"/>
    </row>
    <row r="112" spans="1:10" ht="30" customHeight="1" x14ac:dyDescent="0.2">
      <c r="A112" s="129"/>
      <c r="B112" s="100"/>
      <c r="C112" s="103"/>
      <c r="D112" s="119"/>
      <c r="E112" s="122"/>
      <c r="F112" s="131" t="s">
        <v>39</v>
      </c>
      <c r="G112" s="132"/>
      <c r="H112" s="133"/>
      <c r="I112" s="44">
        <f>2000+879.89+2000+1000+50</f>
        <v>5929.8899999999994</v>
      </c>
      <c r="J112" s="74"/>
    </row>
    <row r="113" spans="1:11" ht="30.75" customHeight="1" x14ac:dyDescent="0.2">
      <c r="A113" s="129"/>
      <c r="B113" s="100"/>
      <c r="C113" s="103"/>
      <c r="D113" s="119"/>
      <c r="E113" s="122"/>
      <c r="F113" s="81" t="s">
        <v>46</v>
      </c>
      <c r="G113" s="82"/>
      <c r="H113" s="83"/>
      <c r="I113" s="25">
        <v>0</v>
      </c>
      <c r="J113" s="74"/>
    </row>
    <row r="114" spans="1:11" ht="55.5" customHeight="1" x14ac:dyDescent="0.2">
      <c r="A114" s="129"/>
      <c r="B114" s="100"/>
      <c r="C114" s="103"/>
      <c r="D114" s="119"/>
      <c r="E114" s="122"/>
      <c r="F114" s="114" t="s">
        <v>55</v>
      </c>
      <c r="G114" s="115"/>
      <c r="H114" s="116"/>
      <c r="I114" s="2">
        <f>SUM(I115:I116)</f>
        <v>2500000</v>
      </c>
      <c r="J114" s="74"/>
    </row>
    <row r="115" spans="1:11" ht="51.75" customHeight="1" x14ac:dyDescent="0.2">
      <c r="A115" s="129"/>
      <c r="B115" s="100"/>
      <c r="C115" s="103"/>
      <c r="D115" s="119"/>
      <c r="E115" s="122"/>
      <c r="F115" s="114" t="s">
        <v>56</v>
      </c>
      <c r="G115" s="115"/>
      <c r="H115" s="116"/>
      <c r="I115" s="25">
        <v>2500000</v>
      </c>
      <c r="J115" s="74"/>
    </row>
    <row r="116" spans="1:11" ht="64.5" customHeight="1" x14ac:dyDescent="0.2">
      <c r="A116" s="129"/>
      <c r="B116" s="101"/>
      <c r="C116" s="104"/>
      <c r="D116" s="120"/>
      <c r="E116" s="123"/>
      <c r="F116" s="114" t="s">
        <v>57</v>
      </c>
      <c r="G116" s="115"/>
      <c r="H116" s="116"/>
      <c r="I116" s="25">
        <v>0</v>
      </c>
      <c r="J116" s="74"/>
    </row>
    <row r="117" spans="1:11" ht="51" customHeight="1" x14ac:dyDescent="0.2">
      <c r="A117" s="129"/>
      <c r="B117" s="99" t="s">
        <v>47</v>
      </c>
      <c r="C117" s="102">
        <v>60</v>
      </c>
      <c r="D117" s="118">
        <f>I118/I117*100</f>
        <v>62.264150943396224</v>
      </c>
      <c r="E117" s="121">
        <f>+D117/C117</f>
        <v>1.0377358490566038</v>
      </c>
      <c r="F117" s="114" t="s">
        <v>48</v>
      </c>
      <c r="G117" s="115"/>
      <c r="H117" s="116"/>
      <c r="I117" s="25">
        <v>53</v>
      </c>
      <c r="J117" s="124"/>
      <c r="K117" s="47"/>
    </row>
    <row r="118" spans="1:11" ht="50" customHeight="1" x14ac:dyDescent="0.2">
      <c r="A118" s="130"/>
      <c r="B118" s="101"/>
      <c r="C118" s="104"/>
      <c r="D118" s="120"/>
      <c r="E118" s="123"/>
      <c r="F118" s="114" t="s">
        <v>49</v>
      </c>
      <c r="G118" s="115"/>
      <c r="H118" s="116"/>
      <c r="I118" s="25">
        <v>33</v>
      </c>
      <c r="J118" s="124"/>
      <c r="K118" s="47"/>
    </row>
    <row r="119" spans="1:11" ht="29.25" customHeight="1" x14ac:dyDescent="0.2">
      <c r="A119" s="108" t="s">
        <v>248</v>
      </c>
      <c r="B119" s="87" t="s">
        <v>150</v>
      </c>
      <c r="C119" s="90">
        <v>0</v>
      </c>
      <c r="D119" s="125">
        <v>3750</v>
      </c>
      <c r="E119" s="59" t="e">
        <f>+D119/C119</f>
        <v>#DIV/0!</v>
      </c>
      <c r="F119" s="114" t="s">
        <v>15</v>
      </c>
      <c r="G119" s="115"/>
      <c r="H119" s="116"/>
      <c r="I119" s="25">
        <v>5084760</v>
      </c>
      <c r="J119" s="74" t="s">
        <v>225</v>
      </c>
    </row>
    <row r="120" spans="1:11" ht="31.5" customHeight="1" x14ac:dyDescent="0.2">
      <c r="A120" s="109"/>
      <c r="B120" s="88"/>
      <c r="C120" s="91"/>
      <c r="D120" s="126"/>
      <c r="E120" s="29"/>
      <c r="F120" s="114" t="s">
        <v>14</v>
      </c>
      <c r="G120" s="115"/>
      <c r="H120" s="116"/>
      <c r="I120" s="19">
        <f>SUM(I122,I124)</f>
        <v>1122635</v>
      </c>
      <c r="J120" s="74"/>
    </row>
    <row r="121" spans="1:11" ht="39" customHeight="1" x14ac:dyDescent="0.2">
      <c r="A121" s="109"/>
      <c r="B121" s="88"/>
      <c r="C121" s="91"/>
      <c r="D121" s="126"/>
      <c r="E121" s="29"/>
      <c r="F121" s="114" t="s">
        <v>159</v>
      </c>
      <c r="G121" s="115"/>
      <c r="H121" s="116"/>
      <c r="I121" s="2">
        <f>SUM(I122:I123)</f>
        <v>4251800</v>
      </c>
      <c r="J121" s="74"/>
    </row>
    <row r="122" spans="1:11" ht="48.75" customHeight="1" x14ac:dyDescent="0.2">
      <c r="A122" s="109"/>
      <c r="B122" s="88"/>
      <c r="C122" s="91"/>
      <c r="D122" s="126"/>
      <c r="E122" s="29"/>
      <c r="F122" s="114" t="s">
        <v>160</v>
      </c>
      <c r="G122" s="115"/>
      <c r="H122" s="116"/>
      <c r="I122" s="25">
        <v>654184</v>
      </c>
      <c r="J122" s="74"/>
    </row>
    <row r="123" spans="1:11" ht="53.25" customHeight="1" x14ac:dyDescent="0.2">
      <c r="A123" s="109"/>
      <c r="B123" s="88"/>
      <c r="C123" s="91"/>
      <c r="D123" s="126"/>
      <c r="E123" s="29"/>
      <c r="F123" s="114" t="s">
        <v>161</v>
      </c>
      <c r="G123" s="115"/>
      <c r="H123" s="116"/>
      <c r="I123" s="25">
        <v>3597616</v>
      </c>
      <c r="J123" s="74"/>
    </row>
    <row r="124" spans="1:11" ht="39" customHeight="1" x14ac:dyDescent="0.2">
      <c r="A124" s="109"/>
      <c r="B124" s="88"/>
      <c r="C124" s="91"/>
      <c r="D124" s="126"/>
      <c r="E124" s="29"/>
      <c r="F124" s="81" t="s">
        <v>19</v>
      </c>
      <c r="G124" s="82"/>
      <c r="H124" s="83"/>
      <c r="I124" s="25">
        <v>468451</v>
      </c>
      <c r="J124" s="74"/>
    </row>
    <row r="125" spans="1:11" ht="35.25" customHeight="1" x14ac:dyDescent="0.2">
      <c r="A125" s="109"/>
      <c r="B125" s="88"/>
      <c r="C125" s="91"/>
      <c r="D125" s="126"/>
      <c r="E125" s="29"/>
      <c r="F125" s="81" t="s">
        <v>59</v>
      </c>
      <c r="G125" s="82"/>
      <c r="H125" s="83"/>
      <c r="I125" s="25">
        <v>110328</v>
      </c>
      <c r="J125" s="74"/>
    </row>
    <row r="126" spans="1:11" ht="39.75" customHeight="1" x14ac:dyDescent="0.2">
      <c r="A126" s="109"/>
      <c r="B126" s="88"/>
      <c r="C126" s="91"/>
      <c r="D126" s="126"/>
      <c r="E126" s="29"/>
      <c r="F126" s="81" t="s">
        <v>44</v>
      </c>
      <c r="G126" s="82"/>
      <c r="H126" s="83"/>
      <c r="I126" s="25">
        <v>7020</v>
      </c>
      <c r="J126" s="74"/>
    </row>
    <row r="127" spans="1:11" ht="36" customHeight="1" x14ac:dyDescent="0.2">
      <c r="A127" s="109"/>
      <c r="B127" s="88"/>
      <c r="C127" s="91"/>
      <c r="D127" s="126"/>
      <c r="E127" s="29"/>
      <c r="F127" s="114" t="s">
        <v>20</v>
      </c>
      <c r="G127" s="115"/>
      <c r="H127" s="116"/>
      <c r="I127" s="25">
        <v>4497</v>
      </c>
      <c r="J127" s="74"/>
    </row>
    <row r="128" spans="1:11" ht="37.5" customHeight="1" x14ac:dyDescent="0.2">
      <c r="A128" s="109"/>
      <c r="B128" s="88"/>
      <c r="C128" s="91"/>
      <c r="D128" s="126"/>
      <c r="E128" s="29"/>
      <c r="F128" s="114" t="s">
        <v>21</v>
      </c>
      <c r="G128" s="115"/>
      <c r="H128" s="116"/>
      <c r="I128" s="25">
        <v>5022</v>
      </c>
      <c r="J128" s="74"/>
    </row>
    <row r="129" spans="1:10" ht="33" customHeight="1" x14ac:dyDescent="0.2">
      <c r="A129" s="109"/>
      <c r="B129" s="88"/>
      <c r="C129" s="91"/>
      <c r="D129" s="126"/>
      <c r="E129" s="29"/>
      <c r="F129" s="81" t="s">
        <v>22</v>
      </c>
      <c r="G129" s="82"/>
      <c r="H129" s="83"/>
      <c r="I129" s="25">
        <v>10219</v>
      </c>
      <c r="J129" s="74"/>
    </row>
    <row r="130" spans="1:10" ht="33" customHeight="1" x14ac:dyDescent="0.2">
      <c r="A130" s="109"/>
      <c r="B130" s="89"/>
      <c r="C130" s="92"/>
      <c r="D130" s="127"/>
      <c r="E130" s="23"/>
      <c r="F130" s="114" t="s">
        <v>183</v>
      </c>
      <c r="G130" s="115"/>
      <c r="H130" s="116"/>
      <c r="I130" s="25">
        <v>50000</v>
      </c>
      <c r="J130" s="74"/>
    </row>
    <row r="131" spans="1:10" ht="55.5" customHeight="1" x14ac:dyDescent="0.2">
      <c r="A131" s="109"/>
      <c r="B131" s="128" t="s">
        <v>60</v>
      </c>
      <c r="C131" s="90">
        <v>100</v>
      </c>
      <c r="D131" s="117">
        <f>I132/I115*100</f>
        <v>100</v>
      </c>
      <c r="E131" s="96">
        <f>+D131/C131</f>
        <v>1</v>
      </c>
      <c r="F131" s="81" t="s">
        <v>58</v>
      </c>
      <c r="G131" s="82"/>
      <c r="H131" s="83"/>
      <c r="I131" s="45">
        <f>SUM(I132:I133)</f>
        <v>4784409.08</v>
      </c>
      <c r="J131" s="74"/>
    </row>
    <row r="132" spans="1:10" ht="63" customHeight="1" x14ac:dyDescent="0.2">
      <c r="A132" s="109"/>
      <c r="B132" s="128"/>
      <c r="C132" s="91"/>
      <c r="D132" s="117"/>
      <c r="E132" s="97"/>
      <c r="F132" s="81" t="s">
        <v>62</v>
      </c>
      <c r="G132" s="82"/>
      <c r="H132" s="83"/>
      <c r="I132" s="41">
        <v>2500000</v>
      </c>
      <c r="J132" s="74"/>
    </row>
    <row r="133" spans="1:10" ht="69" customHeight="1" x14ac:dyDescent="0.2">
      <c r="A133" s="109"/>
      <c r="B133" s="128"/>
      <c r="C133" s="92"/>
      <c r="D133" s="117"/>
      <c r="E133" s="98"/>
      <c r="F133" s="81" t="s">
        <v>61</v>
      </c>
      <c r="G133" s="82"/>
      <c r="H133" s="83"/>
      <c r="I133" s="41">
        <f>2243714.68+40694.4</f>
        <v>2284409.08</v>
      </c>
      <c r="J133" s="74"/>
    </row>
    <row r="134" spans="1:10" ht="21" customHeight="1" x14ac:dyDescent="0.2">
      <c r="A134" s="84" t="s">
        <v>169</v>
      </c>
      <c r="B134" s="84"/>
      <c r="C134" s="84"/>
      <c r="D134" s="84"/>
      <c r="E134" s="84"/>
      <c r="F134" s="84"/>
      <c r="G134" s="84"/>
      <c r="H134" s="84"/>
      <c r="I134" s="84"/>
      <c r="J134" s="85"/>
    </row>
    <row r="135" spans="1:10" ht="75" customHeight="1" x14ac:dyDescent="0.2">
      <c r="A135" s="108" t="s">
        <v>249</v>
      </c>
      <c r="B135" s="111" t="s">
        <v>193</v>
      </c>
      <c r="C135" s="90">
        <v>39</v>
      </c>
      <c r="D135" s="105">
        <f>I136/I135*100</f>
        <v>38.79944515904824</v>
      </c>
      <c r="E135" s="96">
        <f>+D135/C135</f>
        <v>0.99485756818072413</v>
      </c>
      <c r="F135" s="78" t="s">
        <v>199</v>
      </c>
      <c r="G135" s="79"/>
      <c r="H135" s="80"/>
      <c r="I135" s="37">
        <v>24758086</v>
      </c>
      <c r="J135" s="113"/>
    </row>
    <row r="136" spans="1:10" ht="92" customHeight="1" x14ac:dyDescent="0.2">
      <c r="A136" s="109"/>
      <c r="B136" s="112"/>
      <c r="C136" s="92"/>
      <c r="D136" s="106"/>
      <c r="E136" s="98"/>
      <c r="F136" s="114" t="s">
        <v>200</v>
      </c>
      <c r="G136" s="115"/>
      <c r="H136" s="116"/>
      <c r="I136" s="37">
        <v>9606000</v>
      </c>
      <c r="J136" s="113"/>
    </row>
    <row r="137" spans="1:10" ht="86" customHeight="1" x14ac:dyDescent="0.2">
      <c r="A137" s="109"/>
      <c r="B137" s="111" t="s">
        <v>194</v>
      </c>
      <c r="C137" s="90">
        <v>100</v>
      </c>
      <c r="D137" s="117">
        <f>+I138/I137*100</f>
        <v>100</v>
      </c>
      <c r="E137" s="96">
        <f>+D137/C137</f>
        <v>1</v>
      </c>
      <c r="F137" s="78" t="s">
        <v>201</v>
      </c>
      <c r="G137" s="79"/>
      <c r="H137" s="80"/>
      <c r="I137" s="37">
        <v>2500000</v>
      </c>
      <c r="J137" s="113"/>
    </row>
    <row r="138" spans="1:10" ht="80" customHeight="1" x14ac:dyDescent="0.2">
      <c r="A138" s="109"/>
      <c r="B138" s="112"/>
      <c r="C138" s="92"/>
      <c r="D138" s="117"/>
      <c r="E138" s="98"/>
      <c r="F138" s="78" t="s">
        <v>202</v>
      </c>
      <c r="G138" s="79"/>
      <c r="H138" s="80"/>
      <c r="I138" s="37">
        <v>2500000</v>
      </c>
      <c r="J138" s="113"/>
    </row>
    <row r="139" spans="1:10" ht="51" customHeight="1" x14ac:dyDescent="0.2">
      <c r="A139" s="109"/>
      <c r="B139" s="202" t="s">
        <v>195</v>
      </c>
      <c r="C139" s="90">
        <v>15</v>
      </c>
      <c r="D139" s="134">
        <f>I140/I139*100</f>
        <v>5.4309087235652687</v>
      </c>
      <c r="E139" s="96">
        <f>+D139/C139</f>
        <v>0.36206058157101789</v>
      </c>
      <c r="F139" s="78" t="s">
        <v>203</v>
      </c>
      <c r="G139" s="79"/>
      <c r="H139" s="80"/>
      <c r="I139" s="37">
        <v>3293674.63</v>
      </c>
      <c r="J139" s="201" t="s">
        <v>221</v>
      </c>
    </row>
    <row r="140" spans="1:10" ht="61" customHeight="1" x14ac:dyDescent="0.2">
      <c r="A140" s="109"/>
      <c r="B140" s="202"/>
      <c r="C140" s="92"/>
      <c r="D140" s="203"/>
      <c r="E140" s="97"/>
      <c r="F140" s="78" t="s">
        <v>204</v>
      </c>
      <c r="G140" s="79"/>
      <c r="H140" s="80"/>
      <c r="I140" s="37">
        <v>178876.46280652608</v>
      </c>
      <c r="J140" s="201"/>
    </row>
    <row r="141" spans="1:10" ht="66" customHeight="1" x14ac:dyDescent="0.2">
      <c r="A141" s="109"/>
      <c r="B141" s="111" t="s">
        <v>196</v>
      </c>
      <c r="C141" s="90">
        <v>100</v>
      </c>
      <c r="D141" s="117">
        <f>+I142/I141*100</f>
        <v>100</v>
      </c>
      <c r="E141" s="96">
        <f>+D141/C141</f>
        <v>1</v>
      </c>
      <c r="F141" s="78" t="s">
        <v>205</v>
      </c>
      <c r="G141" s="79"/>
      <c r="H141" s="80"/>
      <c r="I141" s="37">
        <v>40694.402806526094</v>
      </c>
      <c r="J141" s="64"/>
    </row>
    <row r="142" spans="1:10" ht="70" customHeight="1" x14ac:dyDescent="0.2">
      <c r="A142" s="109"/>
      <c r="B142" s="199"/>
      <c r="C142" s="92"/>
      <c r="D142" s="117"/>
      <c r="E142" s="98"/>
      <c r="F142" s="78" t="s">
        <v>206</v>
      </c>
      <c r="G142" s="79"/>
      <c r="H142" s="80"/>
      <c r="I142" s="37">
        <v>40694.402806526094</v>
      </c>
      <c r="J142" s="64"/>
    </row>
    <row r="143" spans="1:10" ht="53" customHeight="1" x14ac:dyDescent="0.2">
      <c r="A143" s="109"/>
      <c r="B143" s="111" t="s">
        <v>197</v>
      </c>
      <c r="C143" s="90">
        <v>20</v>
      </c>
      <c r="D143" s="200">
        <f>I144/I143*100</f>
        <v>17.738061707437904</v>
      </c>
      <c r="E143" s="183">
        <f>+D143/C143</f>
        <v>0.88690308537189522</v>
      </c>
      <c r="F143" s="160" t="s">
        <v>207</v>
      </c>
      <c r="G143" s="160"/>
      <c r="H143" s="160"/>
      <c r="I143" s="37">
        <v>12896227.940399999</v>
      </c>
      <c r="J143" s="201" t="s">
        <v>222</v>
      </c>
    </row>
    <row r="144" spans="1:10" ht="52" customHeight="1" x14ac:dyDescent="0.2">
      <c r="A144" s="109"/>
      <c r="B144" s="199"/>
      <c r="C144" s="92"/>
      <c r="D144" s="200"/>
      <c r="E144" s="183"/>
      <c r="F144" s="160" t="s">
        <v>208</v>
      </c>
      <c r="G144" s="160"/>
      <c r="H144" s="160"/>
      <c r="I144" s="37">
        <v>2287540.87</v>
      </c>
      <c r="J144" s="201"/>
    </row>
    <row r="145" spans="1:10" ht="54" customHeight="1" x14ac:dyDescent="0.2">
      <c r="A145" s="109"/>
      <c r="B145" s="111" t="s">
        <v>198</v>
      </c>
      <c r="C145" s="90">
        <v>100</v>
      </c>
      <c r="D145" s="117">
        <f>+I146/I145*100</f>
        <v>100</v>
      </c>
      <c r="E145" s="96">
        <f>+D145/C145</f>
        <v>1</v>
      </c>
      <c r="F145" s="78" t="s">
        <v>209</v>
      </c>
      <c r="G145" s="79"/>
      <c r="H145" s="80"/>
      <c r="I145" s="37">
        <v>2243714.6800000006</v>
      </c>
      <c r="J145" s="64"/>
    </row>
    <row r="146" spans="1:10" ht="52" customHeight="1" x14ac:dyDescent="0.2">
      <c r="A146" s="110"/>
      <c r="B146" s="199"/>
      <c r="C146" s="92"/>
      <c r="D146" s="117"/>
      <c r="E146" s="98"/>
      <c r="F146" s="78" t="s">
        <v>210</v>
      </c>
      <c r="G146" s="79"/>
      <c r="H146" s="80"/>
      <c r="I146" s="37">
        <v>2243714.6800000006</v>
      </c>
      <c r="J146" s="64"/>
    </row>
    <row r="147" spans="1:10" ht="18.75" customHeight="1" x14ac:dyDescent="0.2">
      <c r="A147" s="84" t="s">
        <v>170</v>
      </c>
      <c r="B147" s="84"/>
      <c r="C147" s="84"/>
      <c r="D147" s="84"/>
      <c r="E147" s="84"/>
      <c r="F147" s="84"/>
      <c r="G147" s="84"/>
      <c r="H147" s="84"/>
      <c r="I147" s="84"/>
      <c r="J147" s="85"/>
    </row>
    <row r="148" spans="1:10" ht="73" customHeight="1" x14ac:dyDescent="0.2">
      <c r="A148" s="108" t="s">
        <v>254</v>
      </c>
      <c r="B148" s="50" t="s">
        <v>23</v>
      </c>
      <c r="C148" s="24">
        <v>90</v>
      </c>
      <c r="D148" s="44">
        <f>I120/(I148+I153+I156)</f>
        <v>41.666048091497665</v>
      </c>
      <c r="E148" s="26">
        <f>+D148/C148</f>
        <v>0.46295608990552961</v>
      </c>
      <c r="F148" s="78" t="s">
        <v>27</v>
      </c>
      <c r="G148" s="79"/>
      <c r="H148" s="80"/>
      <c r="I148" s="21">
        <f>SUM(I149:I151,I159,I160)</f>
        <v>26031.199999999997</v>
      </c>
      <c r="J148" s="58" t="s">
        <v>226</v>
      </c>
    </row>
    <row r="149" spans="1:10" ht="62.25" customHeight="1" x14ac:dyDescent="0.2">
      <c r="A149" s="109"/>
      <c r="B149" s="99" t="s">
        <v>5</v>
      </c>
      <c r="C149" s="102">
        <v>92</v>
      </c>
      <c r="D149" s="105">
        <f>(I149+I154+I157)/(I148+I153+I156)*100</f>
        <v>92.490472705246958</v>
      </c>
      <c r="E149" s="96">
        <f>+D149/C149</f>
        <v>1.0053312250570321</v>
      </c>
      <c r="F149" s="78" t="s">
        <v>25</v>
      </c>
      <c r="G149" s="79"/>
      <c r="H149" s="80"/>
      <c r="I149" s="25">
        <v>24007.86</v>
      </c>
      <c r="J149" s="74"/>
    </row>
    <row r="150" spans="1:10" ht="48" customHeight="1" x14ac:dyDescent="0.2">
      <c r="A150" s="109"/>
      <c r="B150" s="100"/>
      <c r="C150" s="103"/>
      <c r="D150" s="106"/>
      <c r="E150" s="97"/>
      <c r="F150" s="81" t="s">
        <v>24</v>
      </c>
      <c r="G150" s="82"/>
      <c r="H150" s="83"/>
      <c r="I150" s="25">
        <v>1285.55</v>
      </c>
      <c r="J150" s="74"/>
    </row>
    <row r="151" spans="1:10" ht="54" customHeight="1" x14ac:dyDescent="0.2">
      <c r="A151" s="109"/>
      <c r="B151" s="100"/>
      <c r="C151" s="103"/>
      <c r="D151" s="106"/>
      <c r="E151" s="97"/>
      <c r="F151" s="81" t="s">
        <v>26</v>
      </c>
      <c r="G151" s="82"/>
      <c r="H151" s="83"/>
      <c r="I151" s="25">
        <v>141.16999999999999</v>
      </c>
      <c r="J151" s="74"/>
    </row>
    <row r="152" spans="1:10" ht="38.25" customHeight="1" x14ac:dyDescent="0.2">
      <c r="A152" s="109"/>
      <c r="B152" s="100"/>
      <c r="C152" s="103"/>
      <c r="D152" s="106"/>
      <c r="E152" s="97"/>
      <c r="F152" s="81" t="s">
        <v>33</v>
      </c>
      <c r="G152" s="82"/>
      <c r="H152" s="83"/>
      <c r="I152" s="25">
        <v>26</v>
      </c>
      <c r="J152" s="74"/>
    </row>
    <row r="153" spans="1:10" ht="36.75" customHeight="1" x14ac:dyDescent="0.2">
      <c r="A153" s="109"/>
      <c r="B153" s="100"/>
      <c r="C153" s="103"/>
      <c r="D153" s="106"/>
      <c r="E153" s="97"/>
      <c r="F153" s="81" t="s">
        <v>11</v>
      </c>
      <c r="G153" s="82"/>
      <c r="H153" s="83"/>
      <c r="I153" s="46">
        <f>SUM(I154:I155)</f>
        <v>912.44</v>
      </c>
      <c r="J153" s="74"/>
    </row>
    <row r="154" spans="1:10" ht="52.5" customHeight="1" x14ac:dyDescent="0.2">
      <c r="A154" s="109"/>
      <c r="B154" s="100"/>
      <c r="C154" s="103"/>
      <c r="D154" s="106"/>
      <c r="E154" s="97"/>
      <c r="F154" s="81" t="s">
        <v>9</v>
      </c>
      <c r="G154" s="82"/>
      <c r="H154" s="83"/>
      <c r="I154" s="25">
        <v>912.44</v>
      </c>
      <c r="J154" s="74"/>
    </row>
    <row r="155" spans="1:10" ht="36" customHeight="1" x14ac:dyDescent="0.2">
      <c r="A155" s="109"/>
      <c r="B155" s="100"/>
      <c r="C155" s="103"/>
      <c r="D155" s="106"/>
      <c r="E155" s="97"/>
      <c r="F155" s="81" t="s">
        <v>10</v>
      </c>
      <c r="G155" s="82"/>
      <c r="H155" s="83"/>
      <c r="I155" s="25">
        <v>0</v>
      </c>
      <c r="J155" s="74"/>
    </row>
    <row r="156" spans="1:10" ht="34.5" customHeight="1" x14ac:dyDescent="0.2">
      <c r="A156" s="109"/>
      <c r="B156" s="100"/>
      <c r="C156" s="103"/>
      <c r="D156" s="106"/>
      <c r="E156" s="97"/>
      <c r="F156" s="81" t="s">
        <v>12</v>
      </c>
      <c r="G156" s="82"/>
      <c r="H156" s="83"/>
      <c r="I156" s="46">
        <f>SUM(I157:I158)</f>
        <v>0</v>
      </c>
      <c r="J156" s="74"/>
    </row>
    <row r="157" spans="1:10" ht="52.5" customHeight="1" x14ac:dyDescent="0.2">
      <c r="A157" s="109"/>
      <c r="B157" s="100"/>
      <c r="C157" s="103"/>
      <c r="D157" s="106"/>
      <c r="E157" s="97"/>
      <c r="F157" s="81" t="s">
        <v>28</v>
      </c>
      <c r="G157" s="82"/>
      <c r="H157" s="83"/>
      <c r="I157" s="25">
        <v>0</v>
      </c>
      <c r="J157" s="74"/>
    </row>
    <row r="158" spans="1:10" ht="51.75" customHeight="1" x14ac:dyDescent="0.2">
      <c r="A158" s="109"/>
      <c r="B158" s="100"/>
      <c r="C158" s="103"/>
      <c r="D158" s="106"/>
      <c r="E158" s="97"/>
      <c r="F158" s="81" t="s">
        <v>29</v>
      </c>
      <c r="G158" s="82"/>
      <c r="H158" s="83"/>
      <c r="I158" s="25">
        <v>0</v>
      </c>
      <c r="J158" s="74"/>
    </row>
    <row r="159" spans="1:10" ht="38.25" customHeight="1" x14ac:dyDescent="0.2">
      <c r="A159" s="109"/>
      <c r="B159" s="100"/>
      <c r="C159" s="104"/>
      <c r="D159" s="106"/>
      <c r="E159" s="98"/>
      <c r="F159" s="81" t="s">
        <v>13</v>
      </c>
      <c r="G159" s="82"/>
      <c r="H159" s="83"/>
      <c r="I159" s="25">
        <v>0</v>
      </c>
      <c r="J159" s="74"/>
    </row>
    <row r="160" spans="1:10" ht="36.75" customHeight="1" x14ac:dyDescent="0.2">
      <c r="A160" s="109"/>
      <c r="B160" s="99" t="s">
        <v>7</v>
      </c>
      <c r="C160" s="102">
        <v>2.5</v>
      </c>
      <c r="D160" s="105">
        <f>I160/I148*100</f>
        <v>2.2919419773195244</v>
      </c>
      <c r="E160" s="96">
        <f>+D160/C160</f>
        <v>0.91677679092780973</v>
      </c>
      <c r="F160" s="78" t="s">
        <v>8</v>
      </c>
      <c r="G160" s="79"/>
      <c r="H160" s="80"/>
      <c r="I160" s="2">
        <f>SUM(I161:I162)</f>
        <v>596.62</v>
      </c>
      <c r="J160" s="74"/>
    </row>
    <row r="161" spans="1:10" ht="53.25" customHeight="1" x14ac:dyDescent="0.2">
      <c r="A161" s="109"/>
      <c r="B161" s="100"/>
      <c r="C161" s="103"/>
      <c r="D161" s="106"/>
      <c r="E161" s="97"/>
      <c r="F161" s="78" t="s">
        <v>34</v>
      </c>
      <c r="G161" s="79"/>
      <c r="H161" s="80"/>
      <c r="I161" s="25">
        <v>0</v>
      </c>
      <c r="J161" s="74"/>
    </row>
    <row r="162" spans="1:10" ht="61.5" customHeight="1" x14ac:dyDescent="0.2">
      <c r="A162" s="109"/>
      <c r="B162" s="101"/>
      <c r="C162" s="104"/>
      <c r="D162" s="107"/>
      <c r="E162" s="98"/>
      <c r="F162" s="78" t="s">
        <v>35</v>
      </c>
      <c r="G162" s="79"/>
      <c r="H162" s="80"/>
      <c r="I162" s="25">
        <v>596.62</v>
      </c>
      <c r="J162" s="74"/>
    </row>
    <row r="163" spans="1:10" ht="84" customHeight="1" x14ac:dyDescent="0.2">
      <c r="A163" s="110"/>
      <c r="B163" s="36" t="s">
        <v>36</v>
      </c>
      <c r="C163" s="20">
        <v>25</v>
      </c>
      <c r="D163" s="49">
        <f>I163/(I97-I98)</f>
        <v>40.849999999999994</v>
      </c>
      <c r="E163" s="9">
        <f>+D163/C163</f>
        <v>1.6339999999999997</v>
      </c>
      <c r="F163" s="81" t="s">
        <v>6</v>
      </c>
      <c r="G163" s="82"/>
      <c r="H163" s="83"/>
      <c r="I163" s="25">
        <v>1266.3499999999999</v>
      </c>
      <c r="J163" s="57" t="s">
        <v>224</v>
      </c>
    </row>
    <row r="164" spans="1:10" ht="51.75" customHeight="1" x14ac:dyDescent="0.2">
      <c r="A164" s="86" t="s">
        <v>250</v>
      </c>
      <c r="B164" s="87" t="s">
        <v>149</v>
      </c>
      <c r="C164" s="90">
        <v>2200</v>
      </c>
      <c r="D164" s="93">
        <f>I126/I164</f>
        <v>2340</v>
      </c>
      <c r="E164" s="96">
        <f>+D164/C164</f>
        <v>1.0636363636363637</v>
      </c>
      <c r="F164" s="81" t="s">
        <v>66</v>
      </c>
      <c r="G164" s="82"/>
      <c r="H164" s="83"/>
      <c r="I164" s="2">
        <f>SUM(I165:I168)</f>
        <v>3</v>
      </c>
      <c r="J164" s="74"/>
    </row>
    <row r="165" spans="1:10" ht="38.25" customHeight="1" x14ac:dyDescent="0.2">
      <c r="A165" s="86"/>
      <c r="B165" s="88"/>
      <c r="C165" s="91"/>
      <c r="D165" s="94"/>
      <c r="E165" s="97"/>
      <c r="F165" s="75" t="s">
        <v>40</v>
      </c>
      <c r="G165" s="76"/>
      <c r="H165" s="77"/>
      <c r="I165" s="25">
        <v>3</v>
      </c>
      <c r="J165" s="74"/>
    </row>
    <row r="166" spans="1:10" ht="52.5" customHeight="1" x14ac:dyDescent="0.2">
      <c r="A166" s="86"/>
      <c r="B166" s="88"/>
      <c r="C166" s="91"/>
      <c r="D166" s="94"/>
      <c r="E166" s="97"/>
      <c r="F166" s="75" t="s">
        <v>41</v>
      </c>
      <c r="G166" s="76"/>
      <c r="H166" s="77"/>
      <c r="I166" s="25">
        <v>0</v>
      </c>
      <c r="J166" s="74"/>
    </row>
    <row r="167" spans="1:10" ht="40.5" customHeight="1" x14ac:dyDescent="0.2">
      <c r="A167" s="86"/>
      <c r="B167" s="88"/>
      <c r="C167" s="91"/>
      <c r="D167" s="94"/>
      <c r="E167" s="97"/>
      <c r="F167" s="75" t="s">
        <v>42</v>
      </c>
      <c r="G167" s="76"/>
      <c r="H167" s="77"/>
      <c r="I167" s="25">
        <v>0</v>
      </c>
      <c r="J167" s="74"/>
    </row>
    <row r="168" spans="1:10" ht="54.75" customHeight="1" x14ac:dyDescent="0.2">
      <c r="A168" s="86"/>
      <c r="B168" s="89"/>
      <c r="C168" s="92"/>
      <c r="D168" s="95"/>
      <c r="E168" s="98"/>
      <c r="F168" s="75" t="s">
        <v>43</v>
      </c>
      <c r="G168" s="76"/>
      <c r="H168" s="77"/>
      <c r="I168" s="25">
        <v>0</v>
      </c>
      <c r="J168" s="74"/>
    </row>
    <row r="169" spans="1:10" s="3" customFormat="1" x14ac:dyDescent="0.2">
      <c r="A169" s="68"/>
      <c r="C169" s="13"/>
      <c r="D169" s="13"/>
      <c r="E169" s="14"/>
      <c r="H169" s="30"/>
      <c r="I169" s="13"/>
      <c r="J169" s="61"/>
    </row>
    <row r="170" spans="1:10" s="3" customFormat="1" ht="16" x14ac:dyDescent="0.2">
      <c r="A170" s="69"/>
      <c r="B170" s="27"/>
      <c r="C170" s="72"/>
      <c r="D170" s="72"/>
      <c r="E170" s="72"/>
      <c r="H170" s="30"/>
      <c r="I170" s="13"/>
      <c r="J170" s="61"/>
    </row>
    <row r="171" spans="1:10" s="3" customFormat="1" ht="16" x14ac:dyDescent="0.2">
      <c r="A171" s="69"/>
      <c r="B171" s="27"/>
      <c r="C171" s="72"/>
      <c r="D171" s="72"/>
      <c r="E171" s="72"/>
      <c r="H171" s="30"/>
      <c r="I171" s="13"/>
      <c r="J171" s="61"/>
    </row>
    <row r="172" spans="1:10" s="3" customFormat="1" x14ac:dyDescent="0.2">
      <c r="A172" s="70" t="s">
        <v>255</v>
      </c>
      <c r="B172" s="28" t="s">
        <v>173</v>
      </c>
      <c r="C172" s="73" t="s">
        <v>256</v>
      </c>
      <c r="D172" s="73"/>
      <c r="E172" s="73"/>
      <c r="H172" s="30"/>
      <c r="I172" s="13"/>
      <c r="J172" s="61"/>
    </row>
    <row r="173" spans="1:10" s="3" customFormat="1" x14ac:dyDescent="0.2">
      <c r="A173" s="68"/>
      <c r="C173" s="13"/>
      <c r="D173" s="13"/>
      <c r="E173" s="14"/>
      <c r="H173" s="30"/>
      <c r="I173" s="13"/>
      <c r="J173" s="61"/>
    </row>
    <row r="174" spans="1:10" s="3" customFormat="1" x14ac:dyDescent="0.2">
      <c r="A174" s="68"/>
      <c r="C174" s="13"/>
      <c r="D174" s="13"/>
      <c r="E174" s="14"/>
      <c r="H174" s="30"/>
      <c r="I174" s="13"/>
      <c r="J174" s="61"/>
    </row>
    <row r="175" spans="1:10" s="3" customFormat="1" x14ac:dyDescent="0.2">
      <c r="A175" s="68"/>
      <c r="C175" s="13"/>
      <c r="D175" s="13"/>
      <c r="E175" s="14"/>
      <c r="H175" s="30"/>
      <c r="I175" s="13"/>
      <c r="J175" s="61"/>
    </row>
    <row r="176" spans="1:10" s="3" customFormat="1" x14ac:dyDescent="0.2">
      <c r="A176" s="68"/>
      <c r="C176" s="13"/>
      <c r="D176" s="13"/>
      <c r="E176" s="14"/>
      <c r="H176" s="30"/>
      <c r="I176" s="13"/>
      <c r="J176" s="61"/>
    </row>
    <row r="177" spans="1:10" s="3" customFormat="1" x14ac:dyDescent="0.2">
      <c r="A177" s="68"/>
      <c r="C177" s="13"/>
      <c r="D177" s="13"/>
      <c r="E177" s="14"/>
      <c r="H177" s="30"/>
      <c r="I177" s="13"/>
      <c r="J177" s="61"/>
    </row>
    <row r="178" spans="1:10" s="3" customFormat="1" x14ac:dyDescent="0.2">
      <c r="A178" s="68"/>
      <c r="C178" s="13"/>
      <c r="D178" s="13"/>
      <c r="E178" s="14"/>
      <c r="H178" s="30"/>
      <c r="I178" s="13"/>
      <c r="J178" s="61"/>
    </row>
    <row r="179" spans="1:10" s="3" customFormat="1" x14ac:dyDescent="0.2">
      <c r="A179" s="68"/>
      <c r="C179" s="13"/>
      <c r="D179" s="13"/>
      <c r="E179" s="14"/>
      <c r="H179" s="30"/>
      <c r="I179" s="13"/>
      <c r="J179" s="61"/>
    </row>
    <row r="180" spans="1:10" s="3" customFormat="1" x14ac:dyDescent="0.2">
      <c r="A180" s="68"/>
      <c r="C180" s="13"/>
      <c r="D180" s="13"/>
      <c r="E180" s="14"/>
      <c r="H180" s="30"/>
      <c r="I180" s="13"/>
      <c r="J180" s="61"/>
    </row>
    <row r="181" spans="1:10" s="3" customFormat="1" x14ac:dyDescent="0.2">
      <c r="A181" s="68"/>
      <c r="C181" s="13"/>
      <c r="D181" s="13"/>
      <c r="E181" s="14"/>
      <c r="H181" s="30"/>
      <c r="I181" s="13"/>
      <c r="J181" s="61"/>
    </row>
    <row r="182" spans="1:10" s="3" customFormat="1" x14ac:dyDescent="0.2">
      <c r="A182" s="68"/>
      <c r="C182" s="13"/>
      <c r="D182" s="13"/>
      <c r="E182" s="14"/>
      <c r="H182" s="30"/>
      <c r="I182" s="13"/>
      <c r="J182" s="61"/>
    </row>
    <row r="183" spans="1:10" s="3" customFormat="1" x14ac:dyDescent="0.2">
      <c r="A183" s="68"/>
      <c r="C183" s="13"/>
      <c r="D183" s="13"/>
      <c r="E183" s="14"/>
      <c r="H183" s="30"/>
      <c r="I183" s="13"/>
      <c r="J183" s="61"/>
    </row>
    <row r="184" spans="1:10" s="3" customFormat="1" x14ac:dyDescent="0.2">
      <c r="A184" s="68"/>
      <c r="C184" s="13"/>
      <c r="D184" s="13"/>
      <c r="E184" s="14"/>
      <c r="H184" s="30"/>
      <c r="I184" s="13"/>
      <c r="J184" s="61" t="s">
        <v>211</v>
      </c>
    </row>
    <row r="185" spans="1:10" s="3" customFormat="1" x14ac:dyDescent="0.2">
      <c r="A185" s="68"/>
      <c r="C185" s="13"/>
      <c r="D185" s="13"/>
      <c r="E185" s="14"/>
      <c r="H185" s="30"/>
      <c r="I185" s="13"/>
      <c r="J185" s="61"/>
    </row>
    <row r="186" spans="1:10" s="3" customFormat="1" x14ac:dyDescent="0.2">
      <c r="A186" s="68"/>
      <c r="C186" s="13"/>
      <c r="D186" s="13"/>
      <c r="E186" s="14"/>
      <c r="H186" s="30"/>
      <c r="I186" s="13"/>
      <c r="J186" s="61"/>
    </row>
    <row r="187" spans="1:10" s="3" customFormat="1" x14ac:dyDescent="0.2">
      <c r="A187" s="68"/>
      <c r="C187" s="13"/>
      <c r="D187" s="13"/>
      <c r="E187" s="14"/>
      <c r="H187" s="30"/>
      <c r="I187" s="13"/>
      <c r="J187" s="61"/>
    </row>
    <row r="188" spans="1:10" s="3" customFormat="1" x14ac:dyDescent="0.2">
      <c r="A188" s="68"/>
      <c r="C188" s="13"/>
      <c r="D188" s="13"/>
      <c r="E188" s="14"/>
      <c r="H188" s="30"/>
      <c r="I188" s="13"/>
      <c r="J188" s="61"/>
    </row>
    <row r="189" spans="1:10" s="3" customFormat="1" x14ac:dyDescent="0.2">
      <c r="A189" s="68"/>
      <c r="C189" s="13"/>
      <c r="D189" s="13"/>
      <c r="E189" s="14"/>
      <c r="H189" s="30"/>
      <c r="I189" s="13"/>
      <c r="J189" s="61"/>
    </row>
    <row r="190" spans="1:10" s="3" customFormat="1" x14ac:dyDescent="0.2">
      <c r="A190" s="68"/>
      <c r="C190" s="13"/>
      <c r="D190" s="13"/>
      <c r="E190" s="14"/>
      <c r="H190" s="30"/>
      <c r="I190" s="13"/>
      <c r="J190" s="61"/>
    </row>
    <row r="191" spans="1:10" s="3" customFormat="1" x14ac:dyDescent="0.2">
      <c r="A191" s="68"/>
      <c r="C191" s="13"/>
      <c r="D191" s="13"/>
      <c r="E191" s="14"/>
      <c r="H191" s="30"/>
      <c r="I191" s="13"/>
      <c r="J191" s="61"/>
    </row>
    <row r="192" spans="1:10" s="3" customFormat="1" x14ac:dyDescent="0.2">
      <c r="A192" s="68"/>
      <c r="C192" s="13"/>
      <c r="D192" s="13"/>
      <c r="E192" s="14"/>
      <c r="H192" s="30"/>
      <c r="I192" s="13"/>
      <c r="J192" s="61"/>
    </row>
    <row r="193" spans="1:10" s="3" customFormat="1" x14ac:dyDescent="0.2">
      <c r="A193" s="68"/>
      <c r="C193" s="13"/>
      <c r="D193" s="13"/>
      <c r="E193" s="14"/>
      <c r="H193" s="30"/>
      <c r="I193" s="13"/>
      <c r="J193" s="61"/>
    </row>
    <row r="194" spans="1:10" s="3" customFormat="1" x14ac:dyDescent="0.2">
      <c r="A194" s="68"/>
      <c r="C194" s="13"/>
      <c r="D194" s="13"/>
      <c r="E194" s="14"/>
      <c r="H194" s="30"/>
      <c r="I194" s="13"/>
      <c r="J194" s="61"/>
    </row>
    <row r="195" spans="1:10" s="3" customFormat="1" x14ac:dyDescent="0.2">
      <c r="A195" s="68"/>
      <c r="C195" s="13"/>
      <c r="D195" s="13"/>
      <c r="E195" s="14"/>
      <c r="H195" s="30"/>
      <c r="I195" s="13"/>
      <c r="J195" s="61"/>
    </row>
    <row r="196" spans="1:10" s="3" customFormat="1" x14ac:dyDescent="0.2">
      <c r="A196" s="68"/>
      <c r="C196" s="13"/>
      <c r="D196" s="13"/>
      <c r="E196" s="14"/>
      <c r="H196" s="30"/>
      <c r="I196" s="13"/>
      <c r="J196" s="61"/>
    </row>
    <row r="197" spans="1:10" s="3" customFormat="1" x14ac:dyDescent="0.2">
      <c r="A197" s="68"/>
      <c r="C197" s="13"/>
      <c r="D197" s="13"/>
      <c r="E197" s="14"/>
      <c r="H197" s="30"/>
      <c r="I197" s="13"/>
      <c r="J197" s="61"/>
    </row>
    <row r="198" spans="1:10" s="3" customFormat="1" x14ac:dyDescent="0.2">
      <c r="A198" s="68"/>
      <c r="C198" s="13"/>
      <c r="D198" s="13"/>
      <c r="E198" s="14"/>
      <c r="H198" s="30"/>
      <c r="I198" s="13"/>
      <c r="J198" s="61"/>
    </row>
    <row r="199" spans="1:10" s="3" customFormat="1" x14ac:dyDescent="0.2">
      <c r="A199" s="68"/>
      <c r="C199" s="13"/>
      <c r="D199" s="13"/>
      <c r="E199" s="14"/>
      <c r="H199" s="30"/>
      <c r="I199" s="13"/>
      <c r="J199" s="61"/>
    </row>
    <row r="200" spans="1:10" s="3" customFormat="1" x14ac:dyDescent="0.2">
      <c r="A200" s="68"/>
      <c r="C200" s="13"/>
      <c r="D200" s="13"/>
      <c r="E200" s="14"/>
      <c r="H200" s="30"/>
      <c r="I200" s="13"/>
      <c r="J200" s="61"/>
    </row>
    <row r="201" spans="1:10" s="3" customFormat="1" x14ac:dyDescent="0.2">
      <c r="A201" s="68"/>
      <c r="C201" s="13"/>
      <c r="D201" s="13"/>
      <c r="E201" s="14"/>
      <c r="H201" s="30"/>
      <c r="I201" s="13"/>
      <c r="J201" s="61"/>
    </row>
    <row r="202" spans="1:10" s="3" customFormat="1" x14ac:dyDescent="0.2">
      <c r="A202" s="68"/>
      <c r="C202" s="13"/>
      <c r="D202" s="13"/>
      <c r="E202" s="14"/>
      <c r="H202" s="30"/>
      <c r="I202" s="13"/>
      <c r="J202" s="61"/>
    </row>
    <row r="203" spans="1:10" s="3" customFormat="1" x14ac:dyDescent="0.2">
      <c r="A203" s="68"/>
      <c r="C203" s="13"/>
      <c r="D203" s="13"/>
      <c r="E203" s="14"/>
      <c r="H203" s="30"/>
      <c r="I203" s="13"/>
      <c r="J203" s="61"/>
    </row>
    <row r="204" spans="1:10" s="3" customFormat="1" x14ac:dyDescent="0.2">
      <c r="A204" s="68"/>
      <c r="C204" s="13"/>
      <c r="D204" s="13"/>
      <c r="E204" s="14"/>
      <c r="H204" s="30"/>
      <c r="I204" s="13"/>
      <c r="J204" s="61"/>
    </row>
    <row r="205" spans="1:10" s="3" customFormat="1" x14ac:dyDescent="0.2">
      <c r="A205" s="68"/>
      <c r="C205" s="13"/>
      <c r="D205" s="13"/>
      <c r="E205" s="14"/>
      <c r="H205" s="30"/>
      <c r="I205" s="13"/>
      <c r="J205" s="61"/>
    </row>
    <row r="206" spans="1:10" s="3" customFormat="1" x14ac:dyDescent="0.2">
      <c r="A206" s="68"/>
      <c r="C206" s="13"/>
      <c r="D206" s="13"/>
      <c r="E206" s="14"/>
      <c r="H206" s="30"/>
      <c r="I206" s="13"/>
      <c r="J206" s="61"/>
    </row>
    <row r="207" spans="1:10" s="3" customFormat="1" x14ac:dyDescent="0.2">
      <c r="A207" s="68"/>
      <c r="C207" s="13"/>
      <c r="D207" s="13"/>
      <c r="E207" s="14"/>
      <c r="H207" s="30"/>
      <c r="I207" s="13"/>
      <c r="J207" s="61"/>
    </row>
    <row r="208" spans="1:10" s="3" customFormat="1" x14ac:dyDescent="0.2">
      <c r="A208" s="68"/>
      <c r="C208" s="13"/>
      <c r="D208" s="13"/>
      <c r="E208" s="14"/>
      <c r="H208" s="30"/>
      <c r="I208" s="13"/>
      <c r="J208" s="61"/>
    </row>
    <row r="209" spans="1:10" s="3" customFormat="1" x14ac:dyDescent="0.2">
      <c r="A209" s="68"/>
      <c r="C209" s="13"/>
      <c r="D209" s="13"/>
      <c r="E209" s="14"/>
      <c r="H209" s="30"/>
      <c r="I209" s="13"/>
      <c r="J209" s="61"/>
    </row>
    <row r="210" spans="1:10" s="3" customFormat="1" x14ac:dyDescent="0.2">
      <c r="A210" s="68"/>
      <c r="C210" s="13"/>
      <c r="D210" s="13"/>
      <c r="E210" s="14"/>
      <c r="H210" s="30"/>
      <c r="I210" s="13"/>
      <c r="J210" s="61"/>
    </row>
    <row r="211" spans="1:10" s="3" customFormat="1" x14ac:dyDescent="0.2">
      <c r="A211" s="68"/>
      <c r="C211" s="13"/>
      <c r="D211" s="13"/>
      <c r="E211" s="14"/>
      <c r="H211" s="30"/>
      <c r="I211" s="13"/>
      <c r="J211" s="61"/>
    </row>
    <row r="212" spans="1:10" s="3" customFormat="1" x14ac:dyDescent="0.2">
      <c r="A212" s="68"/>
      <c r="C212" s="13"/>
      <c r="D212" s="13"/>
      <c r="E212" s="14"/>
      <c r="H212" s="30"/>
      <c r="I212" s="13"/>
      <c r="J212" s="61"/>
    </row>
    <row r="213" spans="1:10" s="3" customFormat="1" x14ac:dyDescent="0.2">
      <c r="A213" s="68"/>
      <c r="C213" s="13"/>
      <c r="D213" s="13"/>
      <c r="E213" s="14"/>
      <c r="H213" s="30"/>
      <c r="I213" s="13"/>
      <c r="J213" s="61"/>
    </row>
    <row r="214" spans="1:10" s="3" customFormat="1" x14ac:dyDescent="0.2">
      <c r="A214" s="68"/>
      <c r="C214" s="13"/>
      <c r="D214" s="13"/>
      <c r="E214" s="14"/>
      <c r="H214" s="30"/>
      <c r="I214" s="13"/>
      <c r="J214" s="61"/>
    </row>
    <row r="215" spans="1:10" s="3" customFormat="1" x14ac:dyDescent="0.2">
      <c r="A215" s="68"/>
      <c r="C215" s="13"/>
      <c r="D215" s="13"/>
      <c r="E215" s="14"/>
      <c r="H215" s="30"/>
      <c r="I215" s="13"/>
      <c r="J215" s="61"/>
    </row>
    <row r="216" spans="1:10" s="3" customFormat="1" x14ac:dyDescent="0.2">
      <c r="A216" s="68"/>
      <c r="C216" s="13"/>
      <c r="D216" s="13"/>
      <c r="E216" s="14"/>
      <c r="H216" s="30"/>
      <c r="I216" s="13"/>
      <c r="J216" s="61"/>
    </row>
    <row r="217" spans="1:10" s="3" customFormat="1" x14ac:dyDescent="0.2">
      <c r="A217" s="68"/>
      <c r="C217" s="13"/>
      <c r="D217" s="13"/>
      <c r="E217" s="14"/>
      <c r="H217" s="30"/>
      <c r="I217" s="13"/>
      <c r="J217" s="61"/>
    </row>
    <row r="218" spans="1:10" s="3" customFormat="1" x14ac:dyDescent="0.2">
      <c r="A218" s="68"/>
      <c r="C218" s="13"/>
      <c r="D218" s="13"/>
      <c r="E218" s="14"/>
      <c r="H218" s="30"/>
      <c r="I218" s="13"/>
      <c r="J218" s="61"/>
    </row>
    <row r="219" spans="1:10" s="3" customFormat="1" x14ac:dyDescent="0.2">
      <c r="A219" s="68"/>
      <c r="C219" s="13"/>
      <c r="D219" s="13"/>
      <c r="E219" s="14"/>
      <c r="H219" s="30"/>
      <c r="I219" s="13"/>
      <c r="J219" s="61"/>
    </row>
    <row r="220" spans="1:10" s="3" customFormat="1" x14ac:dyDescent="0.2">
      <c r="A220" s="68"/>
      <c r="C220" s="13"/>
      <c r="D220" s="13"/>
      <c r="E220" s="14"/>
      <c r="H220" s="30"/>
      <c r="I220" s="13"/>
      <c r="J220" s="61"/>
    </row>
    <row r="221" spans="1:10" s="3" customFormat="1" x14ac:dyDescent="0.2">
      <c r="A221" s="68"/>
      <c r="C221" s="13"/>
      <c r="D221" s="13"/>
      <c r="E221" s="14"/>
      <c r="H221" s="30"/>
      <c r="I221" s="13"/>
      <c r="J221" s="61"/>
    </row>
    <row r="222" spans="1:10" s="3" customFormat="1" x14ac:dyDescent="0.2">
      <c r="A222" s="68"/>
      <c r="C222" s="13"/>
      <c r="D222" s="13"/>
      <c r="E222" s="14"/>
      <c r="H222" s="30"/>
      <c r="I222" s="13"/>
      <c r="J222" s="61"/>
    </row>
    <row r="223" spans="1:10" s="3" customFormat="1" x14ac:dyDescent="0.2">
      <c r="A223" s="68"/>
      <c r="C223" s="13"/>
      <c r="D223" s="13"/>
      <c r="E223" s="14"/>
      <c r="H223" s="30"/>
      <c r="I223" s="13"/>
      <c r="J223" s="61"/>
    </row>
    <row r="224" spans="1:10" s="3" customFormat="1" x14ac:dyDescent="0.2">
      <c r="A224" s="68"/>
      <c r="C224" s="13"/>
      <c r="D224" s="13"/>
      <c r="E224" s="14"/>
      <c r="H224" s="30"/>
      <c r="I224" s="13"/>
      <c r="J224" s="61"/>
    </row>
    <row r="225" spans="1:10" s="3" customFormat="1" x14ac:dyDescent="0.2">
      <c r="A225" s="68"/>
      <c r="C225" s="13"/>
      <c r="D225" s="13"/>
      <c r="E225" s="14"/>
      <c r="H225" s="30"/>
      <c r="I225" s="13"/>
      <c r="J225" s="61"/>
    </row>
    <row r="226" spans="1:10" s="3" customFormat="1" x14ac:dyDescent="0.2">
      <c r="A226" s="68"/>
      <c r="C226" s="13"/>
      <c r="D226" s="13"/>
      <c r="E226" s="14"/>
      <c r="H226" s="30"/>
      <c r="I226" s="13"/>
      <c r="J226" s="61"/>
    </row>
    <row r="227" spans="1:10" s="3" customFormat="1" x14ac:dyDescent="0.2">
      <c r="A227" s="68"/>
      <c r="C227" s="13"/>
      <c r="D227" s="13"/>
      <c r="E227" s="14"/>
      <c r="H227" s="30"/>
      <c r="I227" s="13"/>
      <c r="J227" s="61"/>
    </row>
    <row r="228" spans="1:10" s="3" customFormat="1" x14ac:dyDescent="0.2">
      <c r="A228" s="68"/>
      <c r="C228" s="13"/>
      <c r="D228" s="13"/>
      <c r="E228" s="14"/>
      <c r="H228" s="30"/>
      <c r="I228" s="13"/>
      <c r="J228" s="61"/>
    </row>
    <row r="229" spans="1:10" s="3" customFormat="1" x14ac:dyDescent="0.2">
      <c r="A229" s="68"/>
      <c r="C229" s="13"/>
      <c r="D229" s="13"/>
      <c r="E229" s="14"/>
      <c r="H229" s="30"/>
      <c r="I229" s="13"/>
      <c r="J229" s="61"/>
    </row>
    <row r="230" spans="1:10" s="3" customFormat="1" x14ac:dyDescent="0.2">
      <c r="A230" s="68"/>
      <c r="C230" s="13"/>
      <c r="D230" s="13"/>
      <c r="E230" s="14"/>
      <c r="H230" s="30"/>
      <c r="I230" s="13"/>
      <c r="J230" s="61"/>
    </row>
    <row r="231" spans="1:10" s="3" customFormat="1" x14ac:dyDescent="0.2">
      <c r="A231" s="68"/>
      <c r="C231" s="13"/>
      <c r="D231" s="13"/>
      <c r="E231" s="14"/>
      <c r="H231" s="30"/>
      <c r="I231" s="13"/>
      <c r="J231" s="61"/>
    </row>
    <row r="232" spans="1:10" s="3" customFormat="1" x14ac:dyDescent="0.2">
      <c r="A232" s="68"/>
      <c r="C232" s="13"/>
      <c r="D232" s="13"/>
      <c r="E232" s="14"/>
      <c r="H232" s="30"/>
      <c r="I232" s="13"/>
      <c r="J232" s="61"/>
    </row>
    <row r="233" spans="1:10" s="3" customFormat="1" x14ac:dyDescent="0.2">
      <c r="A233" s="68"/>
      <c r="C233" s="13"/>
      <c r="D233" s="13"/>
      <c r="E233" s="14"/>
      <c r="H233" s="30"/>
      <c r="I233" s="13"/>
      <c r="J233" s="61"/>
    </row>
    <row r="234" spans="1:10" s="3" customFormat="1" x14ac:dyDescent="0.2">
      <c r="A234" s="68"/>
      <c r="C234" s="13"/>
      <c r="D234" s="13"/>
      <c r="E234" s="14"/>
      <c r="H234" s="30"/>
      <c r="I234" s="13"/>
      <c r="J234" s="61"/>
    </row>
    <row r="235" spans="1:10" s="3" customFormat="1" x14ac:dyDescent="0.2">
      <c r="A235" s="68"/>
      <c r="C235" s="13"/>
      <c r="D235" s="13"/>
      <c r="E235" s="14"/>
      <c r="H235" s="30"/>
      <c r="I235" s="13"/>
      <c r="J235" s="61"/>
    </row>
    <row r="236" spans="1:10" s="3" customFormat="1" x14ac:dyDescent="0.2">
      <c r="A236" s="68"/>
      <c r="C236" s="13"/>
      <c r="D236" s="13"/>
      <c r="E236" s="14"/>
      <c r="H236" s="30"/>
      <c r="I236" s="13"/>
      <c r="J236" s="61"/>
    </row>
    <row r="237" spans="1:10" s="3" customFormat="1" x14ac:dyDescent="0.2">
      <c r="A237" s="68"/>
      <c r="C237" s="13"/>
      <c r="D237" s="13"/>
      <c r="E237" s="14"/>
      <c r="H237" s="30"/>
      <c r="I237" s="13"/>
      <c r="J237" s="61"/>
    </row>
  </sheetData>
  <mergeCells count="366">
    <mergeCell ref="A69:J69"/>
    <mergeCell ref="B70:B72"/>
    <mergeCell ref="J139:J140"/>
    <mergeCell ref="J143:J144"/>
    <mergeCell ref="F144:H144"/>
    <mergeCell ref="B145:B146"/>
    <mergeCell ref="C145:C146"/>
    <mergeCell ref="D145:D146"/>
    <mergeCell ref="E145:E146"/>
    <mergeCell ref="F145:H145"/>
    <mergeCell ref="F146:H146"/>
    <mergeCell ref="A135:A146"/>
    <mergeCell ref="B139:B140"/>
    <mergeCell ref="F139:H139"/>
    <mergeCell ref="F140:H140"/>
    <mergeCell ref="C139:C140"/>
    <mergeCell ref="D139:D140"/>
    <mergeCell ref="E139:E140"/>
    <mergeCell ref="D141:D142"/>
    <mergeCell ref="E141:E142"/>
    <mergeCell ref="B141:B142"/>
    <mergeCell ref="C141:C142"/>
    <mergeCell ref="F141:H141"/>
    <mergeCell ref="F142:H142"/>
    <mergeCell ref="B143:B144"/>
    <mergeCell ref="C143:C144"/>
    <mergeCell ref="D143:D144"/>
    <mergeCell ref="E143:E144"/>
    <mergeCell ref="F143:H143"/>
    <mergeCell ref="E63:E64"/>
    <mergeCell ref="J63:J64"/>
    <mergeCell ref="F67:H67"/>
    <mergeCell ref="B66:B67"/>
    <mergeCell ref="C66:C67"/>
    <mergeCell ref="D66:D67"/>
    <mergeCell ref="E66:E67"/>
    <mergeCell ref="J66:J67"/>
    <mergeCell ref="J75:J76"/>
    <mergeCell ref="J78:J79"/>
    <mergeCell ref="C80:C81"/>
    <mergeCell ref="D80:D81"/>
    <mergeCell ref="E80:E81"/>
    <mergeCell ref="F80:H80"/>
    <mergeCell ref="J80:J81"/>
    <mergeCell ref="F81:H81"/>
    <mergeCell ref="J84:J88"/>
    <mergeCell ref="F85:H85"/>
    <mergeCell ref="F86:H86"/>
    <mergeCell ref="A10:D10"/>
    <mergeCell ref="A11:D11"/>
    <mergeCell ref="E10:F10"/>
    <mergeCell ref="E11:F11"/>
    <mergeCell ref="J70:J72"/>
    <mergeCell ref="A53:A68"/>
    <mergeCell ref="F61:H61"/>
    <mergeCell ref="F62:H62"/>
    <mergeCell ref="F63:H63"/>
    <mergeCell ref="F64:H64"/>
    <mergeCell ref="F65:H65"/>
    <mergeCell ref="F66:H66"/>
    <mergeCell ref="F68:H68"/>
    <mergeCell ref="B61:B62"/>
    <mergeCell ref="C61:C62"/>
    <mergeCell ref="D61:D62"/>
    <mergeCell ref="E61:E62"/>
    <mergeCell ref="E53:E60"/>
    <mergeCell ref="D53:D60"/>
    <mergeCell ref="C53:C60"/>
    <mergeCell ref="B53:B60"/>
    <mergeCell ref="J53:J60"/>
    <mergeCell ref="F53:H53"/>
    <mergeCell ref="F54:H54"/>
    <mergeCell ref="J61:J62"/>
    <mergeCell ref="B63:B64"/>
    <mergeCell ref="C63:C64"/>
    <mergeCell ref="D63:D64"/>
    <mergeCell ref="F55:H55"/>
    <mergeCell ref="F56:H56"/>
    <mergeCell ref="F57:H57"/>
    <mergeCell ref="F58:H58"/>
    <mergeCell ref="F59:H59"/>
    <mergeCell ref="F60:H60"/>
    <mergeCell ref="J38:J39"/>
    <mergeCell ref="A40:A52"/>
    <mergeCell ref="B40:B52"/>
    <mergeCell ref="C40:C52"/>
    <mergeCell ref="D40:D52"/>
    <mergeCell ref="E40:E52"/>
    <mergeCell ref="F51:H51"/>
    <mergeCell ref="F52:H52"/>
    <mergeCell ref="J40:J52"/>
    <mergeCell ref="F39:H39"/>
    <mergeCell ref="F49:H49"/>
    <mergeCell ref="F48:H48"/>
    <mergeCell ref="J31:J32"/>
    <mergeCell ref="F31:H31"/>
    <mergeCell ref="F32:H32"/>
    <mergeCell ref="B33:B37"/>
    <mergeCell ref="C33:C37"/>
    <mergeCell ref="D33:D37"/>
    <mergeCell ref="E33:E37"/>
    <mergeCell ref="J33:J37"/>
    <mergeCell ref="F33:H33"/>
    <mergeCell ref="F34:H34"/>
    <mergeCell ref="F35:H35"/>
    <mergeCell ref="F36:H36"/>
    <mergeCell ref="F37:H37"/>
    <mergeCell ref="J25:J27"/>
    <mergeCell ref="J20:J24"/>
    <mergeCell ref="J16:J17"/>
    <mergeCell ref="J18:J19"/>
    <mergeCell ref="F28:H28"/>
    <mergeCell ref="B28:B30"/>
    <mergeCell ref="C28:C30"/>
    <mergeCell ref="D28:D30"/>
    <mergeCell ref="E28:E30"/>
    <mergeCell ref="J28:J30"/>
    <mergeCell ref="F20:H20"/>
    <mergeCell ref="B20:B24"/>
    <mergeCell ref="C20:C24"/>
    <mergeCell ref="D20:D24"/>
    <mergeCell ref="E20:E24"/>
    <mergeCell ref="F30:H30"/>
    <mergeCell ref="F22:H22"/>
    <mergeCell ref="F23:H23"/>
    <mergeCell ref="F24:H24"/>
    <mergeCell ref="F25:H25"/>
    <mergeCell ref="F21:H21"/>
    <mergeCell ref="F26:H26"/>
    <mergeCell ref="F27:H27"/>
    <mergeCell ref="B25:B27"/>
    <mergeCell ref="A5:J5"/>
    <mergeCell ref="A7:D7"/>
    <mergeCell ref="E7:F7"/>
    <mergeCell ref="A8:D8"/>
    <mergeCell ref="E8:F8"/>
    <mergeCell ref="A9:D9"/>
    <mergeCell ref="E9:F9"/>
    <mergeCell ref="B16:B17"/>
    <mergeCell ref="B18:B19"/>
    <mergeCell ref="C16:C17"/>
    <mergeCell ref="D16:D17"/>
    <mergeCell ref="E16:E17"/>
    <mergeCell ref="C18:C19"/>
    <mergeCell ref="D18:D19"/>
    <mergeCell ref="E18:E19"/>
    <mergeCell ref="A12:D12"/>
    <mergeCell ref="E12:F12"/>
    <mergeCell ref="F14:H14"/>
    <mergeCell ref="A15:J15"/>
    <mergeCell ref="A16:A19"/>
    <mergeCell ref="F16:H16"/>
    <mergeCell ref="F17:H17"/>
    <mergeCell ref="F18:H18"/>
    <mergeCell ref="F19:H19"/>
    <mergeCell ref="C25:C27"/>
    <mergeCell ref="D25:D27"/>
    <mergeCell ref="E25:E27"/>
    <mergeCell ref="F40:H40"/>
    <mergeCell ref="F50:H50"/>
    <mergeCell ref="F29:H29"/>
    <mergeCell ref="A20:A39"/>
    <mergeCell ref="B31:B32"/>
    <mergeCell ref="C31:C32"/>
    <mergeCell ref="D31:D32"/>
    <mergeCell ref="E31:E32"/>
    <mergeCell ref="F38:H38"/>
    <mergeCell ref="B38:B39"/>
    <mergeCell ref="C38:C39"/>
    <mergeCell ref="D38:D39"/>
    <mergeCell ref="E38:E39"/>
    <mergeCell ref="F41:H41"/>
    <mergeCell ref="F42:H42"/>
    <mergeCell ref="F43:H43"/>
    <mergeCell ref="F44:H44"/>
    <mergeCell ref="F45:H45"/>
    <mergeCell ref="F46:H46"/>
    <mergeCell ref="F47:H47"/>
    <mergeCell ref="A70:A76"/>
    <mergeCell ref="F73:H73"/>
    <mergeCell ref="F74:I74"/>
    <mergeCell ref="A77:A81"/>
    <mergeCell ref="B78:B79"/>
    <mergeCell ref="C78:C79"/>
    <mergeCell ref="D78:D79"/>
    <mergeCell ref="E78:E79"/>
    <mergeCell ref="F78:H78"/>
    <mergeCell ref="F77:I77"/>
    <mergeCell ref="F71:H71"/>
    <mergeCell ref="F72:H72"/>
    <mergeCell ref="F75:H75"/>
    <mergeCell ref="B75:B76"/>
    <mergeCell ref="C75:C76"/>
    <mergeCell ref="D75:D76"/>
    <mergeCell ref="E75:E76"/>
    <mergeCell ref="F76:H76"/>
    <mergeCell ref="C70:C72"/>
    <mergeCell ref="D70:D72"/>
    <mergeCell ref="E70:E72"/>
    <mergeCell ref="F70:H70"/>
    <mergeCell ref="F79:H79"/>
    <mergeCell ref="B80:B81"/>
    <mergeCell ref="F89:H89"/>
    <mergeCell ref="F90:H90"/>
    <mergeCell ref="A82:A88"/>
    <mergeCell ref="B84:B88"/>
    <mergeCell ref="C84:C88"/>
    <mergeCell ref="D84:D88"/>
    <mergeCell ref="E84:E88"/>
    <mergeCell ref="F84:H84"/>
    <mergeCell ref="F82:H82"/>
    <mergeCell ref="F83:H83"/>
    <mergeCell ref="B82:B83"/>
    <mergeCell ref="C82:C83"/>
    <mergeCell ref="D82:D83"/>
    <mergeCell ref="E82:E83"/>
    <mergeCell ref="J82:J83"/>
    <mergeCell ref="F95:H95"/>
    <mergeCell ref="F96:H96"/>
    <mergeCell ref="B97:B99"/>
    <mergeCell ref="C97:C99"/>
    <mergeCell ref="D97:D99"/>
    <mergeCell ref="E97:E99"/>
    <mergeCell ref="F97:H97"/>
    <mergeCell ref="F91:I91"/>
    <mergeCell ref="A92:J92"/>
    <mergeCell ref="A93:J93"/>
    <mergeCell ref="A94:A99"/>
    <mergeCell ref="B94:B95"/>
    <mergeCell ref="C94:C95"/>
    <mergeCell ref="D94:D95"/>
    <mergeCell ref="E94:E95"/>
    <mergeCell ref="F94:H94"/>
    <mergeCell ref="J94:J95"/>
    <mergeCell ref="J97:J99"/>
    <mergeCell ref="F98:H98"/>
    <mergeCell ref="F99:H99"/>
    <mergeCell ref="F87:H87"/>
    <mergeCell ref="F88:H88"/>
    <mergeCell ref="A89:A90"/>
    <mergeCell ref="A100:A101"/>
    <mergeCell ref="B100:B101"/>
    <mergeCell ref="C100:C101"/>
    <mergeCell ref="D100:D101"/>
    <mergeCell ref="E100:E101"/>
    <mergeCell ref="F100:H100"/>
    <mergeCell ref="J100:J101"/>
    <mergeCell ref="F101:H101"/>
    <mergeCell ref="A102:J102"/>
    <mergeCell ref="A103:A118"/>
    <mergeCell ref="B103:B110"/>
    <mergeCell ref="C103:C110"/>
    <mergeCell ref="D103:D110"/>
    <mergeCell ref="E103:E110"/>
    <mergeCell ref="F103:H103"/>
    <mergeCell ref="J103:J110"/>
    <mergeCell ref="F104:H104"/>
    <mergeCell ref="J111:J116"/>
    <mergeCell ref="F112:H112"/>
    <mergeCell ref="F113:H113"/>
    <mergeCell ref="F114:H114"/>
    <mergeCell ref="F115:H115"/>
    <mergeCell ref="F105:H105"/>
    <mergeCell ref="F106:H106"/>
    <mergeCell ref="F107:H107"/>
    <mergeCell ref="F108:H108"/>
    <mergeCell ref="F109:H109"/>
    <mergeCell ref="F110:H110"/>
    <mergeCell ref="F116:H116"/>
    <mergeCell ref="B117:B118"/>
    <mergeCell ref="C117:C118"/>
    <mergeCell ref="D117:D118"/>
    <mergeCell ref="E117:E118"/>
    <mergeCell ref="F117:H117"/>
    <mergeCell ref="B111:B116"/>
    <mergeCell ref="C111:C116"/>
    <mergeCell ref="D111:D116"/>
    <mergeCell ref="E111:E116"/>
    <mergeCell ref="F111:H111"/>
    <mergeCell ref="J117:J118"/>
    <mergeCell ref="F118:H118"/>
    <mergeCell ref="A119:A133"/>
    <mergeCell ref="F119:H119"/>
    <mergeCell ref="F120:H120"/>
    <mergeCell ref="F130:H130"/>
    <mergeCell ref="J119:J130"/>
    <mergeCell ref="D119:D130"/>
    <mergeCell ref="C119:C130"/>
    <mergeCell ref="B119:B130"/>
    <mergeCell ref="F127:H127"/>
    <mergeCell ref="F128:H128"/>
    <mergeCell ref="F129:H129"/>
    <mergeCell ref="B131:B133"/>
    <mergeCell ref="C131:C133"/>
    <mergeCell ref="D131:D133"/>
    <mergeCell ref="E131:E133"/>
    <mergeCell ref="F131:H131"/>
    <mergeCell ref="F121:H121"/>
    <mergeCell ref="F122:H122"/>
    <mergeCell ref="F123:H123"/>
    <mergeCell ref="F124:H124"/>
    <mergeCell ref="F125:H125"/>
    <mergeCell ref="F126:H126"/>
    <mergeCell ref="J131:J133"/>
    <mergeCell ref="F132:H132"/>
    <mergeCell ref="F133:H133"/>
    <mergeCell ref="B135:B136"/>
    <mergeCell ref="C135:C136"/>
    <mergeCell ref="D135:D136"/>
    <mergeCell ref="E135:E136"/>
    <mergeCell ref="F135:H135"/>
    <mergeCell ref="J135:J136"/>
    <mergeCell ref="F136:H136"/>
    <mergeCell ref="B137:B138"/>
    <mergeCell ref="C137:C138"/>
    <mergeCell ref="D137:D138"/>
    <mergeCell ref="E137:E138"/>
    <mergeCell ref="F137:H137"/>
    <mergeCell ref="J137:J138"/>
    <mergeCell ref="F138:H138"/>
    <mergeCell ref="A164:A168"/>
    <mergeCell ref="B164:B168"/>
    <mergeCell ref="C164:C168"/>
    <mergeCell ref="D164:D168"/>
    <mergeCell ref="E164:E168"/>
    <mergeCell ref="F164:H164"/>
    <mergeCell ref="F157:H157"/>
    <mergeCell ref="F158:H158"/>
    <mergeCell ref="F159:H159"/>
    <mergeCell ref="B160:B162"/>
    <mergeCell ref="C160:C162"/>
    <mergeCell ref="D160:D162"/>
    <mergeCell ref="E160:E162"/>
    <mergeCell ref="F160:H160"/>
    <mergeCell ref="A148:A163"/>
    <mergeCell ref="F148:H148"/>
    <mergeCell ref="B149:B159"/>
    <mergeCell ref="C149:C159"/>
    <mergeCell ref="D149:D159"/>
    <mergeCell ref="E149:E159"/>
    <mergeCell ref="F149:H149"/>
    <mergeCell ref="F150:H150"/>
    <mergeCell ref="I1:J1"/>
    <mergeCell ref="I2:J2"/>
    <mergeCell ref="I3:J3"/>
    <mergeCell ref="C171:E171"/>
    <mergeCell ref="C172:E172"/>
    <mergeCell ref="J164:J168"/>
    <mergeCell ref="F165:H165"/>
    <mergeCell ref="F166:H166"/>
    <mergeCell ref="F167:H167"/>
    <mergeCell ref="F168:H168"/>
    <mergeCell ref="C170:E170"/>
    <mergeCell ref="J160:J162"/>
    <mergeCell ref="F161:H161"/>
    <mergeCell ref="F162:H162"/>
    <mergeCell ref="F163:H163"/>
    <mergeCell ref="F151:H151"/>
    <mergeCell ref="F152:H152"/>
    <mergeCell ref="F153:H153"/>
    <mergeCell ref="F154:H154"/>
    <mergeCell ref="F155:H155"/>
    <mergeCell ref="F156:H156"/>
    <mergeCell ref="A147:J147"/>
    <mergeCell ref="J149:J159"/>
    <mergeCell ref="A134:J134"/>
  </mergeCells>
  <pageMargins left="0.7" right="0.7" top="0.75" bottom="0.75" header="0.3" footer="0.3"/>
  <pageSetup scale="75" fitToHeight="0" orientation="landscape" horizontalDpi="4294967294" verticalDpi="4294967294" r:id="rId1"/>
  <rowBreaks count="8" manualBreakCount="8">
    <brk id="24" max="9" man="1"/>
    <brk id="39" max="9" man="1"/>
    <brk id="60" max="9" man="1"/>
    <brk id="72" max="9" man="1"/>
    <brk id="90" max="9" man="1"/>
    <brk id="110" max="9" man="1"/>
    <brk id="130" max="9" man="1"/>
    <brk id="158" max="9"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Muziejai</vt:lpstr>
      <vt:lpstr>Muziejai!Print_Area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Macijauskytė</dc:creator>
  <cp:lastModifiedBy>Virginija</cp:lastModifiedBy>
  <cp:lastPrinted>2021-02-15T14:48:40Z</cp:lastPrinted>
  <dcterms:created xsi:type="dcterms:W3CDTF">2019-05-23T09:01:06Z</dcterms:created>
  <dcterms:modified xsi:type="dcterms:W3CDTF">2021-02-15T15:11:39Z</dcterms:modified>
</cp:coreProperties>
</file>